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D:\Usuarios\samc\Desktop\Meus Documentos\Trabalho\SLIC\PAD 2019 - 12153\"/>
    </mc:Choice>
  </mc:AlternateContent>
  <bookViews>
    <workbookView xWindow="0" yWindow="0" windowWidth="20490" windowHeight="7755" tabRatio="926" activeTab="6"/>
  </bookViews>
  <sheets>
    <sheet name="POSTO - Licitante" sheetId="39" r:id="rId1"/>
    <sheet name="ENCARGOS SOCIAIS - Licitante" sheetId="32" r:id="rId2"/>
    <sheet name="CITL - Licitante" sheetId="33" r:id="rId3"/>
    <sheet name="Item 1 - he 50%" sheetId="24" state="hidden" r:id="rId4"/>
    <sheet name="item 1 - he 100%" sheetId="23" state="hidden" r:id="rId5"/>
    <sheet name="INSUMO - Licitante" sheetId="47" r:id="rId6"/>
    <sheet name="HORA EXTRA - Licitante" sheetId="45" r:id="rId7"/>
    <sheet name="Item 2 - he 50%" sheetId="29" state="hidden" r:id="rId8"/>
    <sheet name="item 2 - he 100%" sheetId="30" state="hidden" r:id="rId9"/>
  </sheets>
  <externalReferences>
    <externalReference r:id="rId10"/>
  </externalReferences>
  <definedNames>
    <definedName name="_xlnm.Print_Area" localSheetId="2">'CITL - Licitante'!$A$1:$B$23</definedName>
    <definedName name="_xlnm.Print_Area" localSheetId="1">'ENCARGOS SOCIAIS - Licitante'!$A$1:$D$58</definedName>
    <definedName name="_xlnm.Print_Area" localSheetId="6">'HORA EXTRA - Licitante'!$A$1:$I$58</definedName>
    <definedName name="_xlnm.Print_Area" localSheetId="5">'INSUMO - Licitante'!$A$1:$B$13</definedName>
    <definedName name="_xlnm.Print_Area" localSheetId="0">'POSTO - Licitante'!$A$1:$Q$28</definedName>
    <definedName name="_xlnm.Print_Titles" localSheetId="1">'ENCARGOS SOCIAIS - Licitante'!$1:$3</definedName>
    <definedName name="_xlnm.Print_Titles" localSheetId="6">'HORA EXTRA - Licitante'!$1:$4</definedName>
  </definedNames>
  <calcPr calcId="152511"/>
</workbook>
</file>

<file path=xl/calcChain.xml><?xml version="1.0" encoding="utf-8"?>
<calcChain xmlns="http://schemas.openxmlformats.org/spreadsheetml/2006/main">
  <c r="B30" i="32" l="1"/>
  <c r="A6" i="47" l="1"/>
  <c r="A5" i="47"/>
  <c r="L16" i="39" l="1"/>
  <c r="L17" i="39"/>
  <c r="L15" i="39"/>
  <c r="C41" i="45" l="1"/>
  <c r="C40" i="45"/>
  <c r="C39" i="45"/>
  <c r="C34" i="45"/>
  <c r="C33" i="45"/>
  <c r="C32" i="45"/>
  <c r="C27" i="45"/>
  <c r="C26" i="45"/>
  <c r="C25" i="45"/>
  <c r="C20" i="45"/>
  <c r="C19" i="45"/>
  <c r="C18" i="45"/>
  <c r="B13" i="45"/>
  <c r="B12" i="45"/>
  <c r="A3" i="47"/>
  <c r="A1" i="47"/>
  <c r="M16" i="39" l="1"/>
  <c r="N16" i="39"/>
  <c r="M17" i="39"/>
  <c r="N17" i="39"/>
  <c r="N15" i="39"/>
  <c r="M15" i="39"/>
  <c r="J16" i="39"/>
  <c r="J17" i="39"/>
  <c r="J15" i="39"/>
  <c r="K16" i="39"/>
  <c r="K17" i="39"/>
  <c r="K15" i="39"/>
  <c r="H16" i="39"/>
  <c r="H17" i="39"/>
  <c r="F16" i="39"/>
  <c r="F17" i="39"/>
  <c r="O17" i="39" l="1"/>
  <c r="O16" i="39"/>
  <c r="G49" i="45"/>
  <c r="G50" i="45"/>
  <c r="G48" i="45"/>
  <c r="F15" i="39"/>
  <c r="B19" i="45"/>
  <c r="B50" i="45"/>
  <c r="C49" i="45"/>
  <c r="C50" i="45"/>
  <c r="C48" i="45"/>
  <c r="D40" i="45"/>
  <c r="E40" i="45" s="1"/>
  <c r="D41" i="45"/>
  <c r="D33" i="45"/>
  <c r="D34" i="45"/>
  <c r="E34" i="45" s="1"/>
  <c r="D26" i="45"/>
  <c r="D27" i="45"/>
  <c r="D19" i="45"/>
  <c r="D20" i="45"/>
  <c r="D18" i="45"/>
  <c r="B23" i="32"/>
  <c r="F38" i="45" s="1"/>
  <c r="B46" i="32"/>
  <c r="A2" i="45"/>
  <c r="A6" i="45"/>
  <c r="A5" i="45"/>
  <c r="A3" i="45"/>
  <c r="A1" i="45"/>
  <c r="B11" i="45"/>
  <c r="B39" i="45" s="1"/>
  <c r="B18" i="33"/>
  <c r="H17" i="45" s="1"/>
  <c r="A6" i="32"/>
  <c r="A5" i="32"/>
  <c r="A3" i="32"/>
  <c r="A2" i="32"/>
  <c r="A1" i="32"/>
  <c r="A3" i="33"/>
  <c r="A2" i="33"/>
  <c r="A1" i="33"/>
  <c r="A6" i="33"/>
  <c r="A5" i="33"/>
  <c r="B117" i="30"/>
  <c r="B116" i="30"/>
  <c r="B115" i="30"/>
  <c r="B114" i="30"/>
  <c r="B113" i="30"/>
  <c r="B106" i="30"/>
  <c r="B101" i="30"/>
  <c r="B100" i="30"/>
  <c r="B99" i="30"/>
  <c r="B98" i="30"/>
  <c r="B72" i="30"/>
  <c r="B60" i="30"/>
  <c r="B57" i="30"/>
  <c r="B59" i="30"/>
  <c r="B54" i="30"/>
  <c r="B47" i="30"/>
  <c r="B39" i="30"/>
  <c r="B38" i="30"/>
  <c r="B32" i="30"/>
  <c r="B31" i="30"/>
  <c r="B30" i="30"/>
  <c r="B29" i="30"/>
  <c r="B28" i="30"/>
  <c r="B27" i="30"/>
  <c r="B26" i="30"/>
  <c r="B25" i="30"/>
  <c r="B24" i="30"/>
  <c r="B4" i="30"/>
  <c r="B117" i="29"/>
  <c r="B116" i="29"/>
  <c r="B115" i="29"/>
  <c r="B114" i="29"/>
  <c r="B113" i="29"/>
  <c r="B106" i="29"/>
  <c r="B101" i="29"/>
  <c r="B100" i="29"/>
  <c r="B99" i="29"/>
  <c r="B98" i="29"/>
  <c r="B72" i="29"/>
  <c r="B60" i="29"/>
  <c r="B57" i="29"/>
  <c r="B59" i="29"/>
  <c r="B54" i="29"/>
  <c r="B47" i="29"/>
  <c r="B39" i="29"/>
  <c r="B38" i="29"/>
  <c r="B32" i="29"/>
  <c r="B31" i="29"/>
  <c r="B30" i="29"/>
  <c r="B29" i="29"/>
  <c r="B28" i="29"/>
  <c r="B27" i="29"/>
  <c r="B26" i="29"/>
  <c r="B25" i="29"/>
  <c r="B24" i="29"/>
  <c r="B10" i="29"/>
  <c r="A8" i="29"/>
  <c r="B4" i="29"/>
  <c r="B118" i="30"/>
  <c r="B10" i="24"/>
  <c r="A8" i="24"/>
  <c r="B4" i="24"/>
  <c r="B4" i="23"/>
  <c r="B40" i="30"/>
  <c r="B40" i="29"/>
  <c r="D15" i="30"/>
  <c r="D15" i="29"/>
  <c r="B55" i="29"/>
  <c r="B56" i="29"/>
  <c r="B33" i="29"/>
  <c r="B33" i="30"/>
  <c r="B73" i="30"/>
  <c r="B74" i="30"/>
  <c r="B84" i="30"/>
  <c r="B55" i="30"/>
  <c r="B56" i="30"/>
  <c r="B102" i="30"/>
  <c r="B102" i="29"/>
  <c r="B118" i="29"/>
  <c r="B41" i="29"/>
  <c r="B42" i="29"/>
  <c r="B81" i="29"/>
  <c r="B73" i="29"/>
  <c r="B74" i="29"/>
  <c r="B84" i="29"/>
  <c r="B80" i="29"/>
  <c r="B58" i="29"/>
  <c r="B61" i="29"/>
  <c r="B83" i="29"/>
  <c r="B80" i="30"/>
  <c r="B58" i="30"/>
  <c r="B61" i="30"/>
  <c r="B83" i="30"/>
  <c r="B41" i="30"/>
  <c r="B42" i="30"/>
  <c r="B81" i="30"/>
  <c r="B48" i="30"/>
  <c r="B49" i="30"/>
  <c r="B82" i="30"/>
  <c r="B48" i="29"/>
  <c r="B49" i="29"/>
  <c r="B82" i="29"/>
  <c r="D16" i="29"/>
  <c r="D17" i="29"/>
  <c r="D16" i="30"/>
  <c r="B85" i="29"/>
  <c r="D71" i="29"/>
  <c r="C71" i="29"/>
  <c r="D69" i="29"/>
  <c r="C69" i="29"/>
  <c r="D67" i="29"/>
  <c r="C67" i="29"/>
  <c r="D57" i="29"/>
  <c r="D29" i="29"/>
  <c r="C29" i="29"/>
  <c r="D25" i="29"/>
  <c r="C25" i="29"/>
  <c r="D58" i="29"/>
  <c r="C58" i="29"/>
  <c r="D54" i="29"/>
  <c r="D38" i="29"/>
  <c r="D30" i="29"/>
  <c r="C30" i="29"/>
  <c r="D26" i="29"/>
  <c r="C26" i="29"/>
  <c r="D73" i="29"/>
  <c r="C73" i="29"/>
  <c r="D70" i="29"/>
  <c r="C70" i="29"/>
  <c r="D68" i="29"/>
  <c r="C68" i="29"/>
  <c r="D66" i="29"/>
  <c r="D55" i="29"/>
  <c r="C55" i="29"/>
  <c r="D47" i="29"/>
  <c r="D39" i="29"/>
  <c r="C39" i="29"/>
  <c r="D31" i="29"/>
  <c r="C31" i="29"/>
  <c r="D27" i="29"/>
  <c r="C27" i="29"/>
  <c r="D60" i="29"/>
  <c r="C60" i="29"/>
  <c r="D32" i="29"/>
  <c r="C32" i="29"/>
  <c r="D24" i="29"/>
  <c r="D28" i="29"/>
  <c r="C28" i="29"/>
  <c r="C15" i="29"/>
  <c r="D17" i="30"/>
  <c r="C16" i="30"/>
  <c r="C16" i="29"/>
  <c r="B85" i="30"/>
  <c r="C54" i="29"/>
  <c r="D56" i="29"/>
  <c r="C56" i="29"/>
  <c r="C57" i="29"/>
  <c r="D59" i="29"/>
  <c r="C59" i="29"/>
  <c r="D33" i="29"/>
  <c r="D80" i="29"/>
  <c r="C24" i="29"/>
  <c r="C33" i="29"/>
  <c r="D72" i="29"/>
  <c r="D74" i="29"/>
  <c r="D84" i="29"/>
  <c r="C84" i="29"/>
  <c r="C66" i="29"/>
  <c r="C72" i="29"/>
  <c r="C74" i="29"/>
  <c r="D71" i="30"/>
  <c r="C71" i="30"/>
  <c r="D69" i="30"/>
  <c r="C69" i="30"/>
  <c r="D67" i="30"/>
  <c r="C67" i="30"/>
  <c r="D57" i="30"/>
  <c r="D29" i="30"/>
  <c r="C29" i="30"/>
  <c r="D25" i="30"/>
  <c r="C25" i="30"/>
  <c r="D58" i="30"/>
  <c r="C58" i="30"/>
  <c r="D54" i="30"/>
  <c r="D38" i="30"/>
  <c r="D30" i="30"/>
  <c r="C30" i="30"/>
  <c r="D26" i="30"/>
  <c r="C26" i="30"/>
  <c r="D73" i="30"/>
  <c r="C73" i="30"/>
  <c r="D70" i="30"/>
  <c r="C70" i="30"/>
  <c r="D68" i="30"/>
  <c r="C68" i="30"/>
  <c r="D66" i="30"/>
  <c r="D55" i="30"/>
  <c r="C55" i="30"/>
  <c r="D47" i="30"/>
  <c r="D39" i="30"/>
  <c r="C39" i="30"/>
  <c r="D31" i="30"/>
  <c r="C31" i="30"/>
  <c r="D27" i="30"/>
  <c r="C27" i="30"/>
  <c r="D60" i="30"/>
  <c r="C60" i="30"/>
  <c r="D32" i="30"/>
  <c r="C32" i="30"/>
  <c r="D24" i="30"/>
  <c r="D28" i="30"/>
  <c r="C28" i="30"/>
  <c r="C15" i="30"/>
  <c r="D48" i="29"/>
  <c r="C48" i="29"/>
  <c r="C47" i="29"/>
  <c r="C38" i="29"/>
  <c r="C40" i="29"/>
  <c r="D40" i="29"/>
  <c r="C49" i="29"/>
  <c r="D49" i="29"/>
  <c r="D82" i="29"/>
  <c r="C82" i="29"/>
  <c r="C61" i="29"/>
  <c r="D48" i="30"/>
  <c r="C48" i="30"/>
  <c r="C47" i="30"/>
  <c r="C38" i="30"/>
  <c r="C40" i="30"/>
  <c r="D40" i="30"/>
  <c r="D61" i="29"/>
  <c r="D83" i="29"/>
  <c r="C83" i="29"/>
  <c r="D41" i="29"/>
  <c r="C41" i="29"/>
  <c r="C42" i="29"/>
  <c r="D33" i="30"/>
  <c r="D80" i="30"/>
  <c r="C24" i="30"/>
  <c r="C33" i="30"/>
  <c r="D72" i="30"/>
  <c r="D74" i="30"/>
  <c r="D84" i="30"/>
  <c r="C84" i="30"/>
  <c r="C66" i="30"/>
  <c r="C72" i="30"/>
  <c r="C74" i="30"/>
  <c r="C54" i="30"/>
  <c r="D56" i="30"/>
  <c r="C56" i="30"/>
  <c r="C57" i="30"/>
  <c r="D59" i="30"/>
  <c r="C59" i="30"/>
  <c r="C80" i="29"/>
  <c r="C61" i="30"/>
  <c r="D42" i="29"/>
  <c r="D81" i="29"/>
  <c r="C80" i="30"/>
  <c r="D41" i="30"/>
  <c r="C41" i="30"/>
  <c r="C42" i="30"/>
  <c r="D49" i="30"/>
  <c r="D82" i="30"/>
  <c r="C82" i="30"/>
  <c r="D61" i="30"/>
  <c r="D83" i="30"/>
  <c r="C83" i="30"/>
  <c r="C49" i="30"/>
  <c r="D42" i="30"/>
  <c r="D81" i="30"/>
  <c r="C81" i="30"/>
  <c r="C85" i="30"/>
  <c r="C81" i="29"/>
  <c r="C85" i="29"/>
  <c r="D85" i="29"/>
  <c r="D88" i="29"/>
  <c r="D85" i="30"/>
  <c r="D88" i="30"/>
  <c r="D99" i="30"/>
  <c r="D100" i="29"/>
  <c r="D101" i="29"/>
  <c r="D98" i="29"/>
  <c r="D99" i="29"/>
  <c r="D101" i="30"/>
  <c r="D100" i="30"/>
  <c r="D98" i="30"/>
  <c r="D102" i="29"/>
  <c r="D106" i="29"/>
  <c r="D107" i="29"/>
  <c r="D102" i="30"/>
  <c r="D106" i="30"/>
  <c r="D109" i="29"/>
  <c r="D107" i="30"/>
  <c r="B119" i="29"/>
  <c r="D114" i="29"/>
  <c r="D115" i="29"/>
  <c r="D116" i="29"/>
  <c r="D113" i="29"/>
  <c r="D117" i="29"/>
  <c r="D109" i="30"/>
  <c r="D118" i="29"/>
  <c r="B119" i="30"/>
  <c r="D114" i="30"/>
  <c r="D115" i="30"/>
  <c r="D116" i="30"/>
  <c r="D117" i="30"/>
  <c r="D113" i="30"/>
  <c r="D121" i="29"/>
  <c r="D123" i="29"/>
  <c r="D125" i="29"/>
  <c r="C121" i="29"/>
  <c r="D118" i="30"/>
  <c r="C88" i="29"/>
  <c r="C100" i="29"/>
  <c r="C99" i="29"/>
  <c r="C101" i="29"/>
  <c r="C98" i="29"/>
  <c r="C102" i="29"/>
  <c r="C106" i="29"/>
  <c r="C107" i="29"/>
  <c r="C114" i="29"/>
  <c r="C113" i="29"/>
  <c r="C117" i="29"/>
  <c r="C116" i="29"/>
  <c r="C115" i="29"/>
  <c r="C118" i="29"/>
  <c r="D121" i="30"/>
  <c r="D123" i="30"/>
  <c r="D125" i="30"/>
  <c r="C121" i="30"/>
  <c r="C88" i="30"/>
  <c r="C100" i="30"/>
  <c r="C98" i="30"/>
  <c r="C101" i="30"/>
  <c r="C99" i="30"/>
  <c r="C102" i="30"/>
  <c r="C106" i="30"/>
  <c r="C107" i="30"/>
  <c r="C115" i="30"/>
  <c r="C117" i="30"/>
  <c r="C116" i="30"/>
  <c r="C113" i="30"/>
  <c r="C114" i="30"/>
  <c r="C118" i="30"/>
  <c r="B117" i="23"/>
  <c r="B116" i="23"/>
  <c r="B115" i="23"/>
  <c r="B114" i="23"/>
  <c r="B113" i="23"/>
  <c r="B106" i="23"/>
  <c r="B101" i="23"/>
  <c r="B100" i="23"/>
  <c r="B99" i="23"/>
  <c r="B98" i="23"/>
  <c r="B72" i="23"/>
  <c r="B60" i="23"/>
  <c r="B57" i="23"/>
  <c r="B59" i="23"/>
  <c r="B54" i="23"/>
  <c r="B47" i="23"/>
  <c r="B39" i="23"/>
  <c r="B38" i="23"/>
  <c r="B32" i="23"/>
  <c r="B31" i="23"/>
  <c r="B30" i="23"/>
  <c r="B29" i="23"/>
  <c r="B28" i="23"/>
  <c r="B27" i="23"/>
  <c r="B26" i="23"/>
  <c r="B25" i="23"/>
  <c r="B24" i="23"/>
  <c r="B117" i="24"/>
  <c r="B116" i="24"/>
  <c r="B115" i="24"/>
  <c r="B114" i="24"/>
  <c r="B113" i="24"/>
  <c r="B106" i="24"/>
  <c r="B101" i="24"/>
  <c r="B100" i="24"/>
  <c r="B99" i="24"/>
  <c r="B98" i="24"/>
  <c r="B60" i="24"/>
  <c r="B57" i="24"/>
  <c r="B59" i="24"/>
  <c r="B54" i="24"/>
  <c r="B56" i="24"/>
  <c r="B47" i="24"/>
  <c r="B39" i="24"/>
  <c r="B38" i="24"/>
  <c r="B32" i="24"/>
  <c r="B31" i="24"/>
  <c r="B30" i="24"/>
  <c r="B29" i="24"/>
  <c r="B28" i="24"/>
  <c r="B27" i="24"/>
  <c r="B26" i="24"/>
  <c r="B25" i="24"/>
  <c r="B24" i="24"/>
  <c r="B72" i="24"/>
  <c r="B118" i="23"/>
  <c r="B55" i="23"/>
  <c r="B118" i="24"/>
  <c r="D15" i="23"/>
  <c r="D16" i="23"/>
  <c r="D17" i="23"/>
  <c r="B33" i="23"/>
  <c r="B80" i="23"/>
  <c r="B102" i="23"/>
  <c r="B40" i="24"/>
  <c r="B33" i="24"/>
  <c r="B58" i="24"/>
  <c r="B55" i="24"/>
  <c r="B40" i="23"/>
  <c r="D15" i="24"/>
  <c r="D16" i="24"/>
  <c r="B102" i="24"/>
  <c r="B56" i="23"/>
  <c r="B41" i="23"/>
  <c r="B42" i="23"/>
  <c r="B81" i="23"/>
  <c r="B58" i="23"/>
  <c r="D58" i="23"/>
  <c r="C58" i="23"/>
  <c r="B61" i="24"/>
  <c r="B83" i="24"/>
  <c r="B80" i="24"/>
  <c r="B41" i="24"/>
  <c r="B42" i="24"/>
  <c r="B81" i="24"/>
  <c r="B48" i="23"/>
  <c r="B49" i="23"/>
  <c r="B82" i="23"/>
  <c r="B73" i="23"/>
  <c r="B74" i="23"/>
  <c r="B84" i="23"/>
  <c r="B61" i="23"/>
  <c r="B83" i="23"/>
  <c r="B73" i="24"/>
  <c r="B74" i="24"/>
  <c r="B84" i="24"/>
  <c r="B48" i="24"/>
  <c r="B49" i="24"/>
  <c r="B82" i="24"/>
  <c r="D28" i="23"/>
  <c r="C28" i="23"/>
  <c r="D60" i="23"/>
  <c r="C60" i="23"/>
  <c r="D67" i="23"/>
  <c r="C67" i="23"/>
  <c r="D24" i="23"/>
  <c r="D29" i="23"/>
  <c r="C29" i="23"/>
  <c r="D32" i="23"/>
  <c r="C32" i="23"/>
  <c r="D55" i="23"/>
  <c r="C55" i="23"/>
  <c r="D27" i="23"/>
  <c r="C27" i="23"/>
  <c r="D38" i="23"/>
  <c r="D30" i="23"/>
  <c r="C30" i="23"/>
  <c r="D25" i="23"/>
  <c r="C25" i="23"/>
  <c r="D68" i="23"/>
  <c r="C68" i="23"/>
  <c r="D39" i="23"/>
  <c r="C39" i="23"/>
  <c r="D47" i="23"/>
  <c r="D66" i="23"/>
  <c r="D57" i="23"/>
  <c r="D26" i="23"/>
  <c r="C26" i="23"/>
  <c r="D69" i="23"/>
  <c r="C69" i="23"/>
  <c r="D54" i="23"/>
  <c r="D31" i="23"/>
  <c r="C31" i="23"/>
  <c r="D70" i="23"/>
  <c r="C70" i="23"/>
  <c r="D71" i="23"/>
  <c r="C71" i="23"/>
  <c r="C16" i="23"/>
  <c r="C15" i="23"/>
  <c r="D17" i="24"/>
  <c r="D73" i="23"/>
  <c r="C73" i="23"/>
  <c r="B85" i="24"/>
  <c r="B85" i="23"/>
  <c r="C54" i="23"/>
  <c r="D56" i="23"/>
  <c r="C56" i="23"/>
  <c r="C66" i="23"/>
  <c r="C72" i="23"/>
  <c r="D72" i="23"/>
  <c r="C24" i="23"/>
  <c r="C33" i="23"/>
  <c r="D33" i="23"/>
  <c r="D80" i="23"/>
  <c r="D25" i="24"/>
  <c r="C25" i="24"/>
  <c r="D29" i="24"/>
  <c r="C29" i="24"/>
  <c r="D57" i="24"/>
  <c r="D69" i="24"/>
  <c r="C69" i="24"/>
  <c r="D30" i="24"/>
  <c r="C30" i="24"/>
  <c r="D55" i="24"/>
  <c r="C55" i="24"/>
  <c r="D26" i="24"/>
  <c r="C26" i="24"/>
  <c r="D27" i="24"/>
  <c r="C27" i="24"/>
  <c r="D28" i="24"/>
  <c r="C28" i="24"/>
  <c r="D32" i="24"/>
  <c r="C32" i="24"/>
  <c r="D70" i="24"/>
  <c r="C70" i="24"/>
  <c r="D73" i="24"/>
  <c r="C73" i="24"/>
  <c r="D68" i="24"/>
  <c r="C68" i="24"/>
  <c r="D24" i="24"/>
  <c r="D60" i="24"/>
  <c r="C60" i="24"/>
  <c r="D54" i="24"/>
  <c r="D66" i="24"/>
  <c r="D71" i="24"/>
  <c r="C71" i="24"/>
  <c r="D31" i="24"/>
  <c r="C31" i="24"/>
  <c r="D58" i="24"/>
  <c r="C58" i="24"/>
  <c r="D47" i="24"/>
  <c r="D39" i="24"/>
  <c r="C39" i="24"/>
  <c r="D38" i="24"/>
  <c r="D67" i="24"/>
  <c r="C67" i="24"/>
  <c r="C15" i="24"/>
  <c r="C57" i="23"/>
  <c r="D59" i="23"/>
  <c r="C59" i="23"/>
  <c r="C38" i="23"/>
  <c r="C40" i="23"/>
  <c r="D40" i="23"/>
  <c r="C16" i="24"/>
  <c r="D48" i="23"/>
  <c r="C48" i="23"/>
  <c r="C47" i="23"/>
  <c r="D74" i="23"/>
  <c r="D84" i="23"/>
  <c r="C84" i="23"/>
  <c r="C74" i="23"/>
  <c r="D49" i="23"/>
  <c r="D82" i="23"/>
  <c r="C82" i="23"/>
  <c r="C49" i="23"/>
  <c r="D41" i="23"/>
  <c r="C41" i="23"/>
  <c r="C42" i="23"/>
  <c r="D48" i="24"/>
  <c r="C48" i="24"/>
  <c r="C47" i="24"/>
  <c r="C80" i="23"/>
  <c r="D33" i="24"/>
  <c r="D80" i="24"/>
  <c r="C24" i="24"/>
  <c r="C33" i="24"/>
  <c r="D59" i="24"/>
  <c r="C59" i="24"/>
  <c r="C57" i="24"/>
  <c r="D61" i="23"/>
  <c r="D83" i="23"/>
  <c r="C83" i="23"/>
  <c r="C54" i="24"/>
  <c r="D56" i="24"/>
  <c r="C56" i="24"/>
  <c r="C66" i="24"/>
  <c r="C72" i="24"/>
  <c r="C74" i="24"/>
  <c r="D72" i="24"/>
  <c r="D74" i="24"/>
  <c r="D84" i="24"/>
  <c r="C84" i="24"/>
  <c r="D40" i="24"/>
  <c r="C38" i="24"/>
  <c r="C40" i="24"/>
  <c r="C61" i="23"/>
  <c r="D42" i="23"/>
  <c r="D81" i="23"/>
  <c r="C81" i="23"/>
  <c r="C85" i="23"/>
  <c r="D49" i="24"/>
  <c r="D82" i="24"/>
  <c r="C82" i="24"/>
  <c r="C49" i="24"/>
  <c r="C80" i="24"/>
  <c r="D61" i="24"/>
  <c r="D83" i="24"/>
  <c r="C83" i="24"/>
  <c r="D41" i="24"/>
  <c r="C41" i="24"/>
  <c r="C42" i="24"/>
  <c r="C61" i="24"/>
  <c r="D85" i="23"/>
  <c r="D88" i="23"/>
  <c r="D100" i="23"/>
  <c r="D42" i="24"/>
  <c r="D81" i="24"/>
  <c r="C81" i="24"/>
  <c r="C85" i="24"/>
  <c r="D101" i="23"/>
  <c r="D98" i="23"/>
  <c r="D99" i="23"/>
  <c r="D85" i="24"/>
  <c r="D88" i="24"/>
  <c r="D101" i="24"/>
  <c r="D102" i="23"/>
  <c r="D106" i="23"/>
  <c r="D99" i="24"/>
  <c r="D98" i="24"/>
  <c r="D100" i="24"/>
  <c r="D102" i="24"/>
  <c r="D106" i="24"/>
  <c r="D107" i="23"/>
  <c r="D109" i="23"/>
  <c r="D107" i="24"/>
  <c r="B119" i="23"/>
  <c r="D109" i="24"/>
  <c r="D116" i="23"/>
  <c r="D113" i="23"/>
  <c r="D117" i="23"/>
  <c r="D114" i="23"/>
  <c r="D115" i="23"/>
  <c r="B119" i="24"/>
  <c r="D115" i="24"/>
  <c r="D116" i="24"/>
  <c r="D117" i="24"/>
  <c r="D113" i="24"/>
  <c r="D114" i="24"/>
  <c r="D118" i="23"/>
  <c r="D121" i="23"/>
  <c r="D123" i="23"/>
  <c r="D118" i="24"/>
  <c r="D125" i="23"/>
  <c r="C121" i="23"/>
  <c r="D121" i="24"/>
  <c r="D123" i="24"/>
  <c r="C88" i="23"/>
  <c r="C98" i="23"/>
  <c r="C99" i="23"/>
  <c r="C100" i="23"/>
  <c r="C101" i="23"/>
  <c r="C102" i="23"/>
  <c r="C106" i="23"/>
  <c r="C107" i="23"/>
  <c r="C115" i="23"/>
  <c r="C117" i="23"/>
  <c r="C116" i="23"/>
  <c r="C114" i="23"/>
  <c r="C113" i="23"/>
  <c r="D125" i="24"/>
  <c r="C88" i="24"/>
  <c r="C99" i="24"/>
  <c r="C101" i="24"/>
  <c r="C98" i="24"/>
  <c r="C100" i="24"/>
  <c r="C102" i="24"/>
  <c r="C106" i="24"/>
  <c r="C107" i="24"/>
  <c r="C117" i="24"/>
  <c r="C115" i="24"/>
  <c r="C114" i="24"/>
  <c r="C116" i="24"/>
  <c r="C113" i="24"/>
  <c r="C118" i="23"/>
  <c r="C121" i="24"/>
  <c r="C118" i="24"/>
  <c r="P14" i="39" l="1"/>
  <c r="H24" i="45"/>
  <c r="H38" i="45"/>
  <c r="D47" i="45"/>
  <c r="D49" i="45" s="1"/>
  <c r="E49" i="45" s="1"/>
  <c r="H47" i="45"/>
  <c r="H31" i="45"/>
  <c r="H49" i="45"/>
  <c r="D50" i="45"/>
  <c r="E50" i="45" s="1"/>
  <c r="H50" i="45"/>
  <c r="I50" i="45" s="1"/>
  <c r="B31" i="32"/>
  <c r="B32" i="32" s="1"/>
  <c r="B53" i="32" s="1"/>
  <c r="B47" i="32"/>
  <c r="B48" i="32" s="1"/>
  <c r="B55" i="32" s="1"/>
  <c r="B37" i="32"/>
  <c r="B38" i="32" s="1"/>
  <c r="B54" i="32" s="1"/>
  <c r="B52" i="32"/>
  <c r="F17" i="45"/>
  <c r="F24" i="45"/>
  <c r="F31" i="45"/>
  <c r="F34" i="45" s="1"/>
  <c r="G34" i="45" s="1"/>
  <c r="B33" i="45"/>
  <c r="B40" i="45"/>
  <c r="D48" i="45"/>
  <c r="E48" i="45" s="1"/>
  <c r="B34" i="45"/>
  <c r="B49" i="45"/>
  <c r="B20" i="45"/>
  <c r="D32" i="45"/>
  <c r="E32" i="45" s="1"/>
  <c r="B27" i="45"/>
  <c r="B41" i="45"/>
  <c r="B26" i="45"/>
  <c r="I49" i="45"/>
  <c r="B32" i="45"/>
  <c r="B25" i="45"/>
  <c r="B18" i="45"/>
  <c r="H48" i="45"/>
  <c r="I48" i="45" s="1"/>
  <c r="B48" i="45"/>
  <c r="E19" i="45"/>
  <c r="E18" i="45"/>
  <c r="E41" i="45"/>
  <c r="F41" i="45" s="1"/>
  <c r="G41" i="45" s="1"/>
  <c r="E27" i="45"/>
  <c r="E33" i="45"/>
  <c r="H15" i="39"/>
  <c r="E20" i="45"/>
  <c r="D25" i="45"/>
  <c r="E26" i="45"/>
  <c r="D39" i="45"/>
  <c r="F40" i="45"/>
  <c r="G40" i="45" s="1"/>
  <c r="F32" i="45" l="1"/>
  <c r="G32" i="45" s="1"/>
  <c r="H32" i="45" s="1"/>
  <c r="I32" i="45" s="1"/>
  <c r="F33" i="45"/>
  <c r="G33" i="45" s="1"/>
  <c r="H33" i="45" s="1"/>
  <c r="F20" i="45"/>
  <c r="G20" i="45" s="1"/>
  <c r="F18" i="45"/>
  <c r="G18" i="45" s="1"/>
  <c r="F26" i="45"/>
  <c r="G26" i="45" s="1"/>
  <c r="B56" i="32"/>
  <c r="D14" i="39" s="1"/>
  <c r="F27" i="45"/>
  <c r="G27" i="45" s="1"/>
  <c r="H27" i="45" s="1"/>
  <c r="I27" i="45" s="1"/>
  <c r="F19" i="45"/>
  <c r="G19" i="45" s="1"/>
  <c r="H19" i="45" s="1"/>
  <c r="I19" i="45" s="1"/>
  <c r="E39" i="45"/>
  <c r="F39" i="45" s="1"/>
  <c r="H34" i="45"/>
  <c r="I34" i="45" s="1"/>
  <c r="H41" i="45"/>
  <c r="I41" i="45" s="1"/>
  <c r="H40" i="45"/>
  <c r="I40" i="45" s="1"/>
  <c r="E25" i="45"/>
  <c r="F25" i="45" s="1"/>
  <c r="O15" i="39"/>
  <c r="D16" i="39" l="1"/>
  <c r="E16" i="39" s="1"/>
  <c r="P16" i="39" s="1"/>
  <c r="Q16" i="39" s="1"/>
  <c r="D17" i="39"/>
  <c r="E17" i="39" s="1"/>
  <c r="P17" i="39" s="1"/>
  <c r="Q17" i="39" s="1"/>
  <c r="D15" i="39"/>
  <c r="E15" i="39" s="1"/>
  <c r="P15" i="39" s="1"/>
  <c r="Q15" i="39" s="1"/>
  <c r="G25" i="45"/>
  <c r="H25" i="45" s="1"/>
  <c r="I25" i="45" s="1"/>
  <c r="I33" i="45"/>
  <c r="H18" i="45"/>
  <c r="I18" i="45" s="1"/>
  <c r="H26" i="45"/>
  <c r="I26" i="45" s="1"/>
  <c r="G39" i="45"/>
  <c r="H20" i="45"/>
  <c r="I20" i="45" s="1"/>
  <c r="H39" i="45" l="1"/>
  <c r="I39" i="45" s="1"/>
</calcChain>
</file>

<file path=xl/sharedStrings.xml><?xml version="1.0" encoding="utf-8"?>
<sst xmlns="http://schemas.openxmlformats.org/spreadsheetml/2006/main" count="950" uniqueCount="290">
  <si>
    <t>VALOR</t>
  </si>
  <si>
    <t>TOTAL DA REMUNERAÇÃO</t>
  </si>
  <si>
    <t>INSS</t>
  </si>
  <si>
    <t>INCRA</t>
  </si>
  <si>
    <t>SENAI/SENAC</t>
  </si>
  <si>
    <t>Salário Educação</t>
  </si>
  <si>
    <t>FGTS</t>
  </si>
  <si>
    <t>SEBRAE</t>
  </si>
  <si>
    <t>ISS</t>
  </si>
  <si>
    <t xml:space="preserve">PIS </t>
  </si>
  <si>
    <t xml:space="preserve">       - (especificar)</t>
  </si>
  <si>
    <t>TOTAL:</t>
  </si>
  <si>
    <t xml:space="preserve">    outros</t>
  </si>
  <si>
    <t>% s/ TOTAL</t>
  </si>
  <si>
    <t>FUNDAMENTO LEGAL/MEMÓRIA DE CÁLCULO</t>
  </si>
  <si>
    <t>EMPRESA:</t>
  </si>
  <si>
    <t>PROCESSO LICITATÓRIO:</t>
  </si>
  <si>
    <t>OBJETO DA LICITAÇÃO:</t>
  </si>
  <si>
    <t>REMUNERAÇÃO</t>
  </si>
  <si>
    <t>% s/REMUN</t>
  </si>
  <si>
    <t>%</t>
  </si>
  <si>
    <t>Base de Cálculo dos Tributos:</t>
  </si>
  <si>
    <t xml:space="preserve"> = SUB TOTAL (mo+ins+lucro+desp adm)</t>
  </si>
  <si>
    <t xml:space="preserve"> = TOTAL DO LUCRO</t>
  </si>
  <si>
    <t>Total da Desp Adm + Lucro + Tributos</t>
  </si>
  <si>
    <t>Total dos Tributos</t>
  </si>
  <si>
    <t>Total do Lucro</t>
  </si>
  <si>
    <t>Total da Planilha</t>
  </si>
  <si>
    <t>SESI/SESC</t>
  </si>
  <si>
    <t>Mão de Obra + Insumos + Lucro + Desp Adm.</t>
  </si>
  <si>
    <t>TAXA GLOBAL DE ADMINISTRAÇÃO</t>
  </si>
  <si>
    <t xml:space="preserve">  Lucro:</t>
  </si>
  <si>
    <r>
      <t xml:space="preserve">A constituição Federal no Art.  7º inciso XIII, prevê o décimo terceiro salário com base na remuneração integral. Portanto, cada trabalhador faz jus a um salário por ano a esse título. Tem-se: </t>
    </r>
    <r>
      <rPr>
        <b/>
        <sz val="8"/>
        <rFont val="Arial"/>
        <family val="2"/>
      </rPr>
      <t>1/12 x 100 = 8,33%.</t>
    </r>
  </si>
  <si>
    <t>COFINS</t>
  </si>
  <si>
    <t xml:space="preserve">  - Outro (Especificar)</t>
  </si>
  <si>
    <t>Lei nº 10833</t>
  </si>
  <si>
    <t>Lei nº 10637</t>
  </si>
  <si>
    <t xml:space="preserve"> =  TOTAL DOS TRIBUTOS</t>
  </si>
  <si>
    <t>OBSERVAÇÕES</t>
  </si>
  <si>
    <t>R.A.T.</t>
  </si>
  <si>
    <t xml:space="preserve"> </t>
  </si>
  <si>
    <t xml:space="preserve">(Total Hora Extra / 25) * 5 </t>
  </si>
  <si>
    <t>outros</t>
  </si>
  <si>
    <t>Valor da Hora Extra 100%</t>
  </si>
  <si>
    <t>HORAS</t>
  </si>
  <si>
    <t>CARGA HORARIA MENSAL:</t>
  </si>
  <si>
    <t>DSR (Descanso Semanal Remunerado)</t>
  </si>
  <si>
    <t xml:space="preserve">MÓDULO 1: COMPOSIÇÃO DA REMUNERAÇÃO </t>
  </si>
  <si>
    <t>MÓDULO 2: ENCARGOS SOCIAIS E TRABALHISTAS</t>
  </si>
  <si>
    <t>2.1</t>
  </si>
  <si>
    <t xml:space="preserve"> SUBMÓDULO 2.1: Encargos Previdenciarios e FGTS </t>
  </si>
  <si>
    <t xml:space="preserve"> SUBMÓDULO 2.2: 13º SALÁRIO E ADICIONAL  FÉRIAS </t>
  </si>
  <si>
    <t>4.2</t>
  </si>
  <si>
    <t xml:space="preserve">Subtotal </t>
  </si>
  <si>
    <t>ADICIONAL DE FÉRIAS</t>
  </si>
  <si>
    <t>13º SALARIO</t>
  </si>
  <si>
    <t>TOTAL DO GRUPO 2.1</t>
  </si>
  <si>
    <t>TOTAL DO GRUPO 2.2</t>
  </si>
  <si>
    <t xml:space="preserve">SUBMÓDUILO 2.3:  AFASTAMENTO MATERNIDADE </t>
  </si>
  <si>
    <t>LICENÇA MATERNIDADE</t>
  </si>
  <si>
    <t>TOTAL DO GRUPO 2.3</t>
  </si>
  <si>
    <t xml:space="preserve">SUBMÓDULO 2.4: PROVISÃO PARA RESCISÃO </t>
  </si>
  <si>
    <t>INCID. DO 2.1 SOBRE 13º SAL. E ADIC. DE FÉRIAS</t>
  </si>
  <si>
    <t>2.3</t>
  </si>
  <si>
    <t xml:space="preserve">INCID. DO 2.1 SOBRE LICENÇA MATERNIDADE </t>
  </si>
  <si>
    <t>2.4</t>
  </si>
  <si>
    <t>TOTAL DO GRUPO 2.4</t>
  </si>
  <si>
    <t>AVISO PREVIO INDENIZADO</t>
  </si>
  <si>
    <t xml:space="preserve">MULTA DO FGTS S/ AV PREVIO INDENIZADO </t>
  </si>
  <si>
    <t>AVISO PREVIO TRABALHADO</t>
  </si>
  <si>
    <t>INCID 2.1 S/ AV PREVIO TRABALHADO</t>
  </si>
  <si>
    <t xml:space="preserve">MULTA DO FGTS S/ AV PREVIO TRABALHADO </t>
  </si>
  <si>
    <t xml:space="preserve">SUBMÓDULO 2.5: CUSTO DE REPOSIÇÃO DE PROFISSIONAL AUSENTE </t>
  </si>
  <si>
    <t>2.5</t>
  </si>
  <si>
    <t xml:space="preserve">FERIAS </t>
  </si>
  <si>
    <t>AUSÊNCIA POR DOENÇA</t>
  </si>
  <si>
    <t>LICENÇA PATERNIDADE</t>
  </si>
  <si>
    <t>FALTAS LEGAIS</t>
  </si>
  <si>
    <t>AUSÊNCIA POR ACIDENTE DE TRABALHO</t>
  </si>
  <si>
    <t>Subtotal</t>
  </si>
  <si>
    <t>INCID. 2.1 S/ CUSTO REP PROF AUSENTE</t>
  </si>
  <si>
    <t xml:space="preserve">2.1. ENCARGOS PREVIDENC. e FGTS </t>
  </si>
  <si>
    <t xml:space="preserve">2.2. 13º  SALARIO e ADICIONAL FERIAS </t>
  </si>
  <si>
    <t xml:space="preserve">2.3.AFASTAMENTO MATERNIDADE </t>
  </si>
  <si>
    <t xml:space="preserve">2.4. PROVISÃO P/ RESCISÃO </t>
  </si>
  <si>
    <t>2.5. CUSTO DE REPOS. PROF. AUSENTE</t>
  </si>
  <si>
    <t>RESUMO 2</t>
  </si>
  <si>
    <t xml:space="preserve">QUADRO RESUMO MÓDULO 2: ENCARGOS SOCIAIS E TRABALHISTAS </t>
  </si>
  <si>
    <t xml:space="preserve">MÓDULO 3: BENEFÍCIOS MENSAIS E DIÁRIOS </t>
  </si>
  <si>
    <t>(*) O valor informado deverá ser o custo real do insumo, descontado o valor eventualmente pago pelo empregado.</t>
  </si>
  <si>
    <t>TOTAL ENCARGOS SOCIAIS</t>
  </si>
  <si>
    <t>TOTAL DO GRUPO 2.5</t>
  </si>
  <si>
    <t>VALOR  DA MÃO DE OBRA</t>
  </si>
  <si>
    <t xml:space="preserve"> = Remuneração + Encargos Sociais</t>
  </si>
  <si>
    <t xml:space="preserve">MÓDULO 5: CUSTOS INDIRETOS, TRIBUTOS E LUCRO </t>
  </si>
  <si>
    <t>CUSTOS INDIRETOS</t>
  </si>
  <si>
    <t>Despesas Administrativas</t>
  </si>
  <si>
    <t>% Sobre Custos Diretos</t>
  </si>
  <si>
    <t>Total dos Custos Indiretos</t>
  </si>
  <si>
    <t xml:space="preserve">  = Total dos Custos Indiretos</t>
  </si>
  <si>
    <t>LUCRO</t>
  </si>
  <si>
    <t>TRIBUTOS</t>
  </si>
  <si>
    <t>% Sobre Custos Diretos + Custos Indiretos</t>
  </si>
  <si>
    <t xml:space="preserve"> 2.1 + 2.2 + 2.3 + 2.4 + 2.5</t>
  </si>
  <si>
    <r>
      <t>A Constituição Federal no Art. 7º inciso XVII, dispõe que é direito do trabalhador o "gozo de férias anuais remuneradas com, pelo menos, um terço a mais do que o salário normal". Tem-se:</t>
    </r>
    <r>
      <rPr>
        <b/>
        <sz val="8"/>
        <rFont val="Arial"/>
        <family val="2"/>
      </rPr>
      <t xml:space="preserve"> ((1/3)/12) x 100 = 2,78%</t>
    </r>
  </si>
  <si>
    <r>
      <t xml:space="preserve">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t>
    </r>
    <r>
      <rPr>
        <b/>
        <sz val="8"/>
        <rFont val="Arial"/>
        <family val="2"/>
      </rPr>
      <t>((1/12)x 0,05) x 100 =0,42%</t>
    </r>
    <r>
      <rPr>
        <sz val="8"/>
        <rFont val="Arial"/>
        <family val="2"/>
      </rPr>
      <t>.</t>
    </r>
  </si>
  <si>
    <r>
      <t xml:space="preserve">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t>
    </r>
    <r>
      <rPr>
        <b/>
        <sz val="8"/>
        <rFont val="Arial"/>
        <family val="2"/>
      </rPr>
      <t>0,08 x 0,5 x 0,9 x (1 + 1/12 + 1/12 + 1/3 * 1/12) = 4,30%</t>
    </r>
    <r>
      <rPr>
        <sz val="8"/>
        <rFont val="Arial"/>
        <family val="2"/>
      </rPr>
      <t>.</t>
    </r>
  </si>
  <si>
    <r>
      <t xml:space="preserve">Refere-se à indenização de sete dias corridos devida ao empregado no caso de o empregador rescindir o contrato sem justo motivo e conceder aviso prévio, conforme disposto no art. 488 da CLT. Cerca de 2% do pessoal é demitido nessa situação (Acordão TCU 6771/2009). Logo a provisão representa: </t>
    </r>
    <r>
      <rPr>
        <b/>
        <sz val="8"/>
        <rFont val="Arial"/>
        <family val="2"/>
      </rPr>
      <t>((7/30)/12)x0,02 x 100 = 0,04%</t>
    </r>
    <r>
      <rPr>
        <sz val="8"/>
        <rFont val="Arial"/>
        <family val="2"/>
      </rPr>
      <t>.</t>
    </r>
  </si>
  <si>
    <t>MULTA FGTS - RESCISÃO SEM JUSTA CAUSA</t>
  </si>
  <si>
    <t>Data apresentacao proposta</t>
  </si>
  <si>
    <t xml:space="preserve">Mao-de-Obra vinculada ao contrato: </t>
  </si>
  <si>
    <t>D71 x 8% x 50%</t>
  </si>
  <si>
    <t xml:space="preserve">Custeado Integralmente pela Previdência. Tem reflexos em férias, 13º salario e diferença salarial entre o teto da previdência e o recebido. Relfexo: 0,03%                                                                                        </t>
  </si>
  <si>
    <t>Soma de todos os Encargos Sociais do Grupo 2.1</t>
  </si>
  <si>
    <t>INCIDÊNCIA DO FGTS S/ AV PREVIO INDENIZADO</t>
  </si>
  <si>
    <t>D73 x 8% x 50%</t>
  </si>
  <si>
    <t>Jurisprudência TCU - Acórdão 2.217/2010 - Plenário</t>
  </si>
  <si>
    <r>
      <t>Fundamento Legal: Art. 8º da Lei 8.029/90, alterada pela Lei nº 8.154/90. Portanto,</t>
    </r>
    <r>
      <rPr>
        <sz val="8"/>
        <color indexed="10"/>
        <rFont val="Arial"/>
        <family val="2"/>
      </rPr>
      <t xml:space="preserve"> 0,6%</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</si>
  <si>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 xml:space="preserve">Fundamento Legal: Art. 15 da Lei. 8036/90 e art 7º, inciso III, da Constituição Federal de 05/10/88.Portanto, </t>
    </r>
    <r>
      <rPr>
        <sz val="8"/>
        <color indexed="10"/>
        <rFont val="Arial"/>
        <family val="2"/>
      </rPr>
      <t>8,0%</t>
    </r>
    <r>
      <rPr>
        <sz val="8"/>
        <rFont val="Arial"/>
        <family val="2"/>
      </rPr>
      <t xml:space="preserve"> sobre a remuneração.</t>
    </r>
  </si>
  <si>
    <t>HORA EXTRA 50%</t>
  </si>
  <si>
    <t>(Remuneração / Carga horaria mensal) * 1,5</t>
  </si>
  <si>
    <t>Legislação específica de cada município e LC 116/2003.</t>
  </si>
  <si>
    <t>Fundamento Legal: art. 1º, inciso I, do Decreto Lei nº 1.146/70. Portanto 0,2% sobre o total da remuneração. SIMPLES NACIONAL - aliquota 0%, art. 13, § 3º, da Lei Complementar 123/06.</t>
  </si>
  <si>
    <r>
      <t xml:space="preserve">Fundamento Legal: art. 30 da Lei 8.036/90. Portanto, igual a </t>
    </r>
    <r>
      <rPr>
        <sz val="8"/>
        <color indexed="10"/>
        <rFont val="Arial"/>
        <family val="2"/>
      </rPr>
      <t>1,5%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</si>
  <si>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Fundamento Legal: Decreto nº 2.318/86. Portanto,</t>
    </r>
    <r>
      <rPr>
        <sz val="8"/>
        <color indexed="10"/>
        <rFont val="Arial"/>
        <family val="2"/>
      </rPr>
      <t xml:space="preserve"> 1%</t>
    </r>
    <r>
      <rPr>
        <sz val="8"/>
        <rFont val="Arial"/>
        <family val="2"/>
      </rPr>
      <t xml:space="preserve"> sobre o total da remuneração. SIMPLES NACIONAL - aliquota </t>
    </r>
    <r>
      <rPr>
        <sz val="8"/>
        <color indexed="10"/>
        <rFont val="Arial"/>
        <family val="2"/>
      </rPr>
      <t>0%,</t>
    </r>
    <r>
      <rPr>
        <sz val="8"/>
        <rFont val="Arial"/>
        <family val="2"/>
      </rPr>
      <t xml:space="preserve"> art. 13, § 3º, da Lei Complementar 123/06.</t>
    </r>
  </si>
  <si>
    <r>
      <t xml:space="preserve">Fundamento Legal: Art. 3º, inciso I, do Decreto nº 87.043/82; art. 15, de Lei nº 9424/96; art 2º, do Decreto nº 3412/99. Portanto, </t>
    </r>
    <r>
      <rPr>
        <sz val="8"/>
        <color indexed="10"/>
        <rFont val="Arial"/>
        <family val="2"/>
      </rPr>
      <t>2,5%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 art. 3º, § unico, do Decreto nº 3142/99.</t>
    </r>
  </si>
  <si>
    <r>
      <t xml:space="preserve">Fundamento Legal: Art. 22, inciso II, alineas "b" e "c" da Lei 8.212/91; Decreto nº 6042/07; Anexo da Resolução MPS/CNPS nº 1316/10 (Fator Acidentario de Prevenção - FAP). Aliquotas: </t>
    </r>
    <r>
      <rPr>
        <sz val="8"/>
        <color indexed="10"/>
        <rFont val="Arial"/>
        <family val="2"/>
      </rPr>
      <t>1%, 2% ou 3%</t>
    </r>
    <r>
      <rPr>
        <sz val="8"/>
        <rFont val="Arial"/>
        <family val="2"/>
      </rPr>
      <t xml:space="preserve">, </t>
    </r>
    <r>
      <rPr>
        <sz val="8"/>
        <color indexed="10"/>
        <rFont val="Arial"/>
        <family val="2"/>
      </rPr>
      <t>podendo ser reduzidas em até 50% ou acrescidas em até 100% de acordo com o FAP</t>
    </r>
    <r>
      <rPr>
        <sz val="8"/>
        <rFont val="Arial"/>
        <family val="2"/>
      </rPr>
      <t>. Atividade preponderante manutenção elétrica codigo: 4321-5/00 aliquota</t>
    </r>
    <r>
      <rPr>
        <sz val="8"/>
        <color indexed="10"/>
        <rFont val="Arial"/>
        <family val="2"/>
      </rPr>
      <t xml:space="preserve"> 2%.</t>
    </r>
  </si>
  <si>
    <r>
      <t xml:space="preserve">Fundamento Legal: art. 22, inciso I, da Lei 8.212/91. Portanto, igual a </t>
    </r>
    <r>
      <rPr>
        <sz val="8"/>
        <color indexed="10"/>
        <rFont val="Arial"/>
        <family val="2"/>
      </rPr>
      <t>20%</t>
    </r>
    <r>
      <rPr>
        <sz val="8"/>
        <rFont val="Arial"/>
        <family val="2"/>
      </rPr>
      <t xml:space="preserve"> sobre o total da remuneração. SIMPLES NACIONAL - aliquota </t>
    </r>
    <r>
      <rPr>
        <sz val="8"/>
        <color indexed="10"/>
        <rFont val="Arial"/>
        <family val="2"/>
      </rPr>
      <t>0%</t>
    </r>
    <r>
      <rPr>
        <sz val="8"/>
        <rFont val="Arial"/>
        <family val="2"/>
      </rPr>
      <t>, art. 13, inciso VI, da Lei Complementar 123/06. Tributado de acordo com anexo III (sobre faturamento).</t>
    </r>
  </si>
  <si>
    <t>CPP (Simples Nacional)</t>
  </si>
  <si>
    <t>LC 123/06 (anexo III) e LC 128/08</t>
  </si>
  <si>
    <t>(Remuneração / Carga horaria mensal) * 2</t>
  </si>
  <si>
    <t>Tecnicos de Eleição</t>
  </si>
  <si>
    <t>TOTAL HORA NOTURNA</t>
  </si>
  <si>
    <t>TOTAL HORA NORMAL:</t>
  </si>
  <si>
    <t>Valor da Hora Extra 50%</t>
  </si>
  <si>
    <t>TOTAL COM AD. NOTURNO</t>
  </si>
  <si>
    <t>HORA EXTRA 100%</t>
  </si>
  <si>
    <t>Item</t>
  </si>
  <si>
    <t xml:space="preserve">Percentual </t>
  </si>
  <si>
    <t>NOME DA EMPRESA</t>
  </si>
  <si>
    <t>CNPJ</t>
  </si>
  <si>
    <t>ITEM</t>
  </si>
  <si>
    <t>DESCRIÇÃO DO SERVIÇO</t>
  </si>
  <si>
    <t>MONTANTE A</t>
  </si>
  <si>
    <t>MONTANTE B</t>
  </si>
  <si>
    <t>SALÁRIO</t>
  </si>
  <si>
    <t>ENCARGOS SOCIAIS</t>
  </si>
  <si>
    <t>TOTAL</t>
  </si>
  <si>
    <t>CÉLULAS A PREENCHER</t>
  </si>
  <si>
    <t>POSTO DE TRABALHO</t>
  </si>
  <si>
    <t>DESCANSO SEMANAL REMUNERADO</t>
  </si>
  <si>
    <t>HORA SUPLEMENTAR 50%</t>
  </si>
  <si>
    <t>HORA SUPLEMENTAR 100%</t>
  </si>
  <si>
    <t>HORA SUPLEMENTAR NOTURNA 50%</t>
  </si>
  <si>
    <t>HORA SUPLEMENTAR NOTURNA 100%</t>
  </si>
  <si>
    <t>TRIBUNAL REGIONAL ELEITORAL DO PARANÁ</t>
  </si>
  <si>
    <t>Adicional de Férias</t>
  </si>
  <si>
    <t>13º Salário</t>
  </si>
  <si>
    <t>Ausência por Acidente de Trabalho</t>
  </si>
  <si>
    <t>Licença Paternidade</t>
  </si>
  <si>
    <t>Faltas Legais</t>
  </si>
  <si>
    <t>Afastamento Maternidade</t>
  </si>
  <si>
    <t>Total dos Encargos Sociais e Trabalhistas</t>
  </si>
  <si>
    <t>Memória de cálculo:</t>
  </si>
  <si>
    <t>ENCARGOS SOCIAIS E TRABALHISTAS</t>
  </si>
  <si>
    <t>1 sobre subtotal 2</t>
  </si>
  <si>
    <t>1 sobre subtotal 3</t>
  </si>
  <si>
    <t>1 sobre o subtotal 5</t>
  </si>
  <si>
    <t>1. Encargos Previdenciários e FGTS</t>
  </si>
  <si>
    <t>3. Afastamento Maternidade</t>
  </si>
  <si>
    <t xml:space="preserve">RESUMO DO MÓDULO - ENCARGOS SOCIAIS E TRABALHISTAS </t>
  </si>
  <si>
    <t>ENCARGOS SOCIAIS
(Vide Aba)</t>
  </si>
  <si>
    <t>R.A.T. e F. A. P.</t>
  </si>
  <si>
    <t>SENAI / SENAC</t>
  </si>
  <si>
    <t>SESI / SESC</t>
  </si>
  <si>
    <t>Ausência por Doença</t>
  </si>
  <si>
    <t>Valor Unitário</t>
  </si>
  <si>
    <t>CITL - CUSTOS INDIRETOS, TRIBUTOS E LUCRO</t>
  </si>
  <si>
    <t>Custo Indireto (CI) - Taxa de administração</t>
  </si>
  <si>
    <t>Lucro antes do Imposto de Renda (L)</t>
  </si>
  <si>
    <t>% CITL =  ((1 + CI) / (1 - T - L)) - 1</t>
  </si>
  <si>
    <t>Optante pela desoneração da folha de pagamento?
(Lei 12.546/2011)</t>
  </si>
  <si>
    <t>Sim</t>
  </si>
  <si>
    <t>Não</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</si>
  <si>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</si>
  <si>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</si>
  <si>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</si>
  <si>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</si>
  <si>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</si>
  <si>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</si>
  <si>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</si>
  <si>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</si>
  <si>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</si>
  <si>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</si>
  <si>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</si>
  <si>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</si>
  <si>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</si>
  <si>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</si>
  <si>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</si>
  <si>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r>
      <t xml:space="preserve">Art. 22, inciso II, alineas "b" e "c" da Lei 8.212/91; Decreto nº 6042/07; Anexo da Resolução MPS/CNPS nº 1.329/17 (Fator Acidentário de Prevenção - FAP). </t>
    </r>
    <r>
      <rPr>
        <b/>
        <sz val="8"/>
        <rFont val="Arial"/>
        <family val="2"/>
      </rPr>
      <t/>
    </r>
  </si>
  <si>
    <t>Art. 15 da Lei. 8036/90 e art 7º, inciso III, da Constituição Federal de 05/10/88.</t>
  </si>
  <si>
    <t>8% sobre a remuneração.</t>
  </si>
  <si>
    <t>Total do SUBMÓDULO 1:</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</si>
  <si>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</si>
  <si>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</si>
  <si>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</si>
  <si>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</si>
  <si>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</si>
  <si>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</si>
  <si>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</si>
  <si>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</si>
  <si>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</si>
  <si>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</si>
  <si>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</si>
  <si>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</si>
  <si>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</si>
  <si>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</si>
  <si>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</si>
  <si>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</si>
  <si>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</si>
  <si>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</si>
  <si>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</si>
  <si>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</si>
  <si>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</si>
  <si>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t>VALOR  DA HORA SUPLEMENTAR  50%</t>
  </si>
  <si>
    <t>VALOR  DA HORA SUPLEMENTAR 100%</t>
  </si>
  <si>
    <t>VALOR  DA HORA SUPLEMENTAR NOTURNA 50%</t>
  </si>
  <si>
    <t>VALOR  DA HORA SUPLEMENTAR NOTURNA 100%</t>
  </si>
  <si>
    <t>AUXÍLIO TRANSPORTE SUPLEMENTAR</t>
  </si>
  <si>
    <t>POR DIA</t>
  </si>
  <si>
    <t>VALE ALIMENTAÇÃO SUPLEMENTAR</t>
  </si>
  <si>
    <r>
      <t xml:space="preserve">CITL - CUSTOS INDIRETOS, TRIBUTOS E LUCROS
</t>
    </r>
    <r>
      <rPr>
        <sz val="10"/>
        <rFont val="Arial"/>
        <family val="2"/>
      </rPr>
      <t>(Vide Aba)</t>
    </r>
  </si>
  <si>
    <t>PIS - (T)</t>
  </si>
  <si>
    <t>COFINS - (T)</t>
  </si>
  <si>
    <t>ISS - (T)</t>
  </si>
  <si>
    <r>
      <t xml:space="preserve">INSS (CPRB) </t>
    </r>
    <r>
      <rPr>
        <sz val="10"/>
        <color rgb="FFFF0000"/>
        <rFont val="Arial"/>
        <family val="2"/>
      </rPr>
      <t xml:space="preserve">* </t>
    </r>
    <r>
      <rPr>
        <sz val="10"/>
        <rFont val="Arial"/>
        <family val="2"/>
      </rPr>
      <t>(T)</t>
    </r>
  </si>
  <si>
    <r>
      <rPr>
        <sz val="8"/>
        <color rgb="FFFF0000"/>
        <rFont val="Arial"/>
        <family val="2"/>
      </rPr>
      <t xml:space="preserve">* </t>
    </r>
    <r>
      <rPr>
        <sz val="8"/>
        <rFont val="Arial"/>
        <family val="2"/>
      </rPr>
      <t>Preencher somente se a empresa for optante pela desoneração da folha de pagamento (Lei 12546/2011; Item 6.5.1 do Acórdão nº 1212/2014-TCU).</t>
    </r>
  </si>
  <si>
    <r>
      <t>Valor do Posto Unitário Mensal:</t>
    </r>
    <r>
      <rPr>
        <sz val="10"/>
        <color indexed="8"/>
        <rFont val="Arial"/>
        <family val="2"/>
      </rPr>
      <t xml:space="preserve"> Montante A + Montante B + CITL.</t>
    </r>
  </si>
  <si>
    <r>
      <t xml:space="preserve">CITL: </t>
    </r>
    <r>
      <rPr>
        <sz val="10"/>
        <rFont val="Arial"/>
        <family val="2"/>
      </rPr>
      <t>Preencher aba CITL (Custos Indiretos, Tributos e Lucros).</t>
    </r>
  </si>
  <si>
    <t>CARGA HOR. SEMANAL</t>
  </si>
  <si>
    <t xml:space="preserve">SALÁRIO </t>
  </si>
  <si>
    <t>HORA SALÁRIO NOTURNA COM 50% DE ACRÉSCIMO</t>
  </si>
  <si>
    <t>HORA SALÁRIO NOTURNA COM 100% DE ACRÉSCIMO</t>
  </si>
  <si>
    <t>AUXÍLIOS DECORRENTES DE JORNADA SUPLEMENTAR</t>
  </si>
  <si>
    <r>
      <rPr>
        <b/>
        <sz val="10"/>
        <rFont val="Arial"/>
        <family val="2"/>
      </rPr>
      <t>Hora Salário Noturna</t>
    </r>
    <r>
      <rPr>
        <sz val="10"/>
        <rFont val="Arial"/>
        <family val="2"/>
      </rPr>
      <t xml:space="preserve">: 20% sobre a hora reduzida 52,5 min. </t>
    </r>
  </si>
  <si>
    <r>
      <rPr>
        <b/>
        <sz val="10"/>
        <rFont val="Arial"/>
        <family val="2"/>
      </rPr>
      <t>Descanso Semanal Remunerado</t>
    </r>
    <r>
      <rPr>
        <sz val="10"/>
        <rFont val="Arial"/>
        <family val="2"/>
      </rPr>
      <t>: Incluído o DSR de 20% sobre o valor da hora suplementar. Conf. Art. 73 do Decreto Lei 5452/43 - CLT.</t>
    </r>
  </si>
  <si>
    <r>
      <rPr>
        <b/>
        <sz val="10"/>
        <rFont val="Arial"/>
        <family val="2"/>
      </rPr>
      <t>Auxílio Transporte</t>
    </r>
    <r>
      <rPr>
        <sz val="10"/>
        <rFont val="Arial"/>
        <family val="2"/>
      </rPr>
      <t xml:space="preserve">: Valor diário ( VT X 2 ). </t>
    </r>
    <r>
      <rPr>
        <sz val="10"/>
        <color rgb="FFFF0000"/>
        <rFont val="Arial"/>
        <family val="2"/>
      </rPr>
      <t>* Devido por dia e somente nos casos de H.E. de sábado, domingo ou feriado.</t>
    </r>
  </si>
  <si>
    <t>Desc. PAT (%)</t>
  </si>
  <si>
    <t>VALOR UNITÁRIO MENSAL (A+B+CITL)</t>
  </si>
  <si>
    <t>RAT ( 1%, 2% ou 3%) multiplicado pelo FAP (de 50 a 100%)</t>
  </si>
  <si>
    <t>PAD:</t>
  </si>
  <si>
    <t>Observações</t>
  </si>
  <si>
    <t>Data Proposta:</t>
  </si>
  <si>
    <r>
      <t xml:space="preserve">AUXÍLIO TRANSPORTE </t>
    </r>
    <r>
      <rPr>
        <b/>
        <sz val="10"/>
        <color rgb="FFFF0000"/>
        <rFont val="Arial"/>
        <family val="2"/>
      </rPr>
      <t>*</t>
    </r>
  </si>
  <si>
    <r>
      <t xml:space="preserve">AUXÍLIO ALIMENTAÇÃO </t>
    </r>
    <r>
      <rPr>
        <b/>
        <sz val="10"/>
        <color rgb="FFFF0000"/>
        <rFont val="Arial"/>
        <family val="2"/>
      </rPr>
      <t>**</t>
    </r>
  </si>
  <si>
    <t>Licitação Nº:</t>
  </si>
  <si>
    <t>AUXÍLIO TRANSPORTE (Cálculo, vide planilha V.T.)</t>
  </si>
  <si>
    <t>HORA EXTRA</t>
  </si>
  <si>
    <t>HORA SALÁRIO COM 50% DE ACRÉSCIMO</t>
  </si>
  <si>
    <t>HORA SALÁRIO COM 100% DE ACRÉSCIMO</t>
  </si>
  <si>
    <t>Quant. Diária</t>
  </si>
  <si>
    <t>Convenção ou Acordo Coletivo utilizado:</t>
  </si>
  <si>
    <t>Vigência:</t>
  </si>
  <si>
    <r>
      <t xml:space="preserve">Dias úteis: </t>
    </r>
    <r>
      <rPr>
        <sz val="10"/>
        <rFont val="Arial"/>
        <family val="2"/>
      </rPr>
      <t>21:  [ ( 365 / 7 ) X 5 - 9 ] / 12 = 20,98 (Acórdão TCU nº 1904/07 Plenário).</t>
    </r>
  </si>
  <si>
    <r>
      <rPr>
        <b/>
        <sz val="10"/>
        <rFont val="Arial"/>
        <family val="2"/>
      </rPr>
      <t>Encargos Sociais</t>
    </r>
    <r>
      <rPr>
        <sz val="10"/>
        <rFont val="Arial"/>
        <family val="2"/>
      </rPr>
      <t xml:space="preserve">: Percentual máximo de 36,80% </t>
    </r>
  </si>
  <si>
    <t>12153/19</t>
  </si>
  <si>
    <t>Serviços de Auxiliar Administrativo</t>
  </si>
  <si>
    <t>Auxiliar Administrativo II - CBO 4110 - 30 hrs</t>
  </si>
  <si>
    <t>Auxiliar Administrativo I - CBO 4110 - 30 hrs</t>
  </si>
  <si>
    <t>Supervisor Administrativo - CBO 4101-05 - 30 hrs</t>
  </si>
  <si>
    <t>PLANILHA DE CUSTOS - INSUMO - ESTIMATIVA TRE/PR</t>
  </si>
  <si>
    <t>INSUMO</t>
  </si>
  <si>
    <t>Preço Médio</t>
  </si>
  <si>
    <r>
      <rPr>
        <b/>
        <sz val="10"/>
        <rFont val="Arial"/>
        <family val="2"/>
      </rPr>
      <t>Auxílio Alimentação</t>
    </r>
    <r>
      <rPr>
        <sz val="10"/>
        <rFont val="Arial"/>
        <family val="2"/>
      </rPr>
      <t xml:space="preserve">: Valor diário. </t>
    </r>
    <r>
      <rPr>
        <sz val="10"/>
        <color rgb="FFFF0000"/>
        <rFont val="Arial"/>
        <family val="2"/>
      </rPr>
      <t>** No regime SDF, o valor será pago por dia efetivamente trabalhado e para o SINEEPRES nas H.E. após as 19:30.</t>
    </r>
  </si>
  <si>
    <t>SUBMÓDULO 4 - Custo de Reposição do Profissional Ausente</t>
  </si>
  <si>
    <t>4. Custo de Reposição do Profissional Ausente</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</si>
  <si>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 Consideramos 4,96 dias considerando que em 1 dia provavelmente não haverá substituição.</t>
  </si>
  <si>
    <t>(4,96 / 30) / 12 X 100 = 1,38%</t>
  </si>
  <si>
    <t>* Requisito de acessibilidade e inclusão devido somente no caso de contratação de funcionário portador de deficiência.</t>
  </si>
  <si>
    <t>** Não compõe o critério de julgamento.</t>
  </si>
  <si>
    <t>PLANILHA DE CUSTOS E FORMAÇÃO DE PREÇOS - BASE LICITANTE</t>
  </si>
  <si>
    <t>OUTROS BENEFÍCIOS
(Descrever aqui)
V.U. Mensal</t>
  </si>
  <si>
    <t>Atestado de compatibilidade da deficiência com o exercício da CBO, emitido pelo médico do trabalho.</t>
  </si>
  <si>
    <t>AUXÍLIO ALIMENTAÇÃO</t>
  </si>
  <si>
    <t>VALE TRANSPORTE</t>
  </si>
  <si>
    <t>SUBMÓDULO 2 - 13º Salário e Férias</t>
  </si>
  <si>
    <t>Férias</t>
  </si>
  <si>
    <r>
      <rPr>
        <b/>
        <sz val="8"/>
        <rFont val="Arial"/>
        <family val="2"/>
      </rPr>
      <t>SUBMÓDULO 1</t>
    </r>
    <r>
      <rPr>
        <sz val="8"/>
        <rFont val="Arial"/>
        <family val="2"/>
      </rPr>
      <t xml:space="preserve"> sobre Férias, Adicional e 13º Salário.</t>
    </r>
  </si>
  <si>
    <t>2. 13º Salário e Férias</t>
  </si>
  <si>
    <r>
      <t xml:space="preserve">Encargos Sociais: </t>
    </r>
    <r>
      <rPr>
        <sz val="10"/>
        <rFont val="Arial"/>
        <family val="2"/>
      </rPr>
      <t xml:space="preserve">Percentual máximo de </t>
    </r>
    <r>
      <rPr>
        <sz val="10"/>
        <color rgb="FFFF0000"/>
        <rFont val="Arial"/>
        <family val="2"/>
      </rPr>
      <t>65,77%.</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</si>
</sst>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0;[Red]0.00"/>
    <numFmt numFmtId="168" formatCode="0;[Red]0"/>
    <numFmt numFmtId="169" formatCode="0.0000%"/>
    <numFmt numFmtId="170" formatCode="0.0000"/>
    <numFmt numFmtId="171" formatCode="&quot;R$&quot;\ #,##0.00"/>
  </numFmts>
  <fonts count="53" x14ac:knownFonts="1">
    <font>
      <sz val="10"/>
      <name val="Arial"/>
    </font>
    <font>
      <sz val="11"/>
      <color theme="1"/>
      <name val="Calibri"/>
      <family val="2"/>
      <scheme val="minor"/>
    </font>
    <font>
      <sz val="11"/>
      <color theme="1"/>
      <name val="Calibri"/>
      <family val="2"/>
      <scheme val="minor"/>
    </font>
    <font>
      <sz val="10"/>
      <name val="Arial"/>
      <family val="2"/>
    </font>
    <font>
      <b/>
      <sz val="9"/>
      <name val="Arial"/>
      <family val="2"/>
    </font>
    <font>
      <sz val="9"/>
      <name val="Arial"/>
      <family val="2"/>
    </font>
    <font>
      <b/>
      <i/>
      <sz val="10"/>
      <name val="Arial"/>
      <family val="2"/>
    </font>
    <font>
      <b/>
      <sz val="7"/>
      <name val="Arial"/>
      <family val="2"/>
    </font>
    <font>
      <b/>
      <sz val="10"/>
      <name val="Arial"/>
      <family val="2"/>
    </font>
    <font>
      <b/>
      <sz val="8"/>
      <name val="Arial"/>
      <family val="2"/>
    </font>
    <font>
      <sz val="8"/>
      <color indexed="10"/>
      <name val="Arial"/>
      <family val="2"/>
    </font>
    <font>
      <sz val="8"/>
      <name val="Arial"/>
      <family val="2"/>
    </font>
    <font>
      <b/>
      <i/>
      <u/>
      <sz val="10"/>
      <name val="Arial"/>
      <family val="2"/>
    </font>
    <font>
      <sz val="10"/>
      <name val="Arial"/>
      <family val="2"/>
    </font>
    <font>
      <b/>
      <i/>
      <sz val="9"/>
      <name val="Arial"/>
      <family val="2"/>
    </font>
    <font>
      <sz val="7"/>
      <name val="Arial"/>
      <family val="2"/>
    </font>
    <font>
      <b/>
      <u/>
      <sz val="11"/>
      <name val="Arial"/>
      <family val="2"/>
    </font>
    <font>
      <sz val="8"/>
      <name val="Verdana"/>
      <family val="2"/>
    </font>
    <font>
      <b/>
      <sz val="12"/>
      <name val="Arial"/>
      <family val="2"/>
    </font>
    <font>
      <sz val="8"/>
      <name val="Arial"/>
      <family val="2"/>
    </font>
    <font>
      <b/>
      <sz val="9"/>
      <color indexed="8"/>
      <name val="Arial"/>
      <family val="2"/>
    </font>
    <font>
      <sz val="11"/>
      <color theme="1"/>
      <name val="Garamond"/>
      <family val="1"/>
    </font>
    <font>
      <sz val="10"/>
      <color theme="1"/>
      <name val="Arial"/>
      <family val="2"/>
    </font>
    <font>
      <b/>
      <sz val="10"/>
      <color theme="1"/>
      <name val="Arial"/>
      <family val="2"/>
    </font>
    <font>
      <sz val="10"/>
      <color indexed="12"/>
      <name val="Arial"/>
      <family val="2"/>
    </font>
    <font>
      <b/>
      <sz val="10"/>
      <color indexed="12"/>
      <name val="Arial"/>
      <family val="2"/>
    </font>
    <font>
      <sz val="12"/>
      <name val="Arial"/>
      <family val="2"/>
    </font>
    <font>
      <b/>
      <sz val="14"/>
      <name val="Arial"/>
      <family val="2"/>
    </font>
    <font>
      <sz val="11"/>
      <color indexed="8"/>
      <name val="Calibri"/>
      <family val="2"/>
    </font>
    <font>
      <sz val="11"/>
      <color theme="1"/>
      <name val="Arial"/>
      <family val="2"/>
    </font>
    <font>
      <b/>
      <sz val="10"/>
      <color theme="6" tint="-0.499984740745262"/>
      <name val="Arial"/>
      <family val="2"/>
    </font>
    <font>
      <sz val="11"/>
      <name val="Calibri"/>
      <family val="2"/>
    </font>
    <font>
      <sz val="10"/>
      <color rgb="FFFF0000"/>
      <name val="Arial"/>
      <family val="2"/>
    </font>
    <font>
      <b/>
      <sz val="8"/>
      <color indexed="10"/>
      <name val="Arial"/>
      <family val="2"/>
    </font>
    <font>
      <sz val="9"/>
      <color theme="1"/>
      <name val="Arial"/>
      <family val="2"/>
    </font>
    <font>
      <b/>
      <sz val="9"/>
      <color theme="1"/>
      <name val="Arial"/>
      <family val="2"/>
    </font>
    <font>
      <b/>
      <sz val="12"/>
      <color theme="6" tint="-0.499984740745262"/>
      <name val="Arial"/>
      <family val="2"/>
    </font>
    <font>
      <b/>
      <i/>
      <sz val="8"/>
      <color rgb="FFFF0000"/>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indexed="8"/>
      <name val="Arial"/>
      <family val="2"/>
    </font>
    <font>
      <sz val="8"/>
      <color theme="1"/>
      <name val="Arial"/>
      <family val="2"/>
    </font>
    <font>
      <sz val="8"/>
      <color rgb="FFFF0000"/>
      <name val="Arial"/>
      <family val="2"/>
    </font>
    <font>
      <b/>
      <sz val="10"/>
      <color rgb="FFFF0000"/>
      <name val="Arial"/>
      <family val="2"/>
    </font>
    <font>
      <sz val="14"/>
      <name val="Arial"/>
      <family val="2"/>
    </font>
    <font>
      <b/>
      <sz val="12"/>
      <color theme="3" tint="0.39997558519241921"/>
      <name val="Arial"/>
      <family val="2"/>
    </font>
    <font>
      <b/>
      <sz val="12"/>
      <color theme="1" tint="0.34998626667073579"/>
      <name val="Arial"/>
      <family val="2"/>
    </font>
    <font>
      <b/>
      <sz val="10"/>
      <color theme="1" tint="0.34998626667073579"/>
      <name val="Arial"/>
      <family val="2"/>
    </font>
    <font>
      <sz val="16"/>
      <name val="Arial"/>
      <family val="2"/>
    </font>
    <font>
      <sz val="11"/>
      <color rgb="FFFF0000"/>
      <name val="Arial"/>
      <family val="2"/>
    </font>
    <font>
      <b/>
      <sz val="11"/>
      <color theme="1"/>
      <name val="Arial"/>
      <family val="2"/>
    </font>
  </fonts>
  <fills count="12">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5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theme="4" tint="0.79998168889431442"/>
        <bgColor indexed="64"/>
      </patternFill>
    </fill>
  </fills>
  <borders count="67">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double">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top/>
      <bottom style="thin">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theme="6" tint="0.39994506668294322"/>
      </bottom>
      <diagonal/>
    </border>
    <border>
      <left/>
      <right/>
      <top/>
      <bottom style="thick">
        <color theme="6" tint="0.39994506668294322"/>
      </bottom>
      <diagonal/>
    </border>
    <border>
      <left/>
      <right/>
      <top/>
      <bottom style="thick">
        <color theme="4" tint="0.499984740745262"/>
      </bottom>
      <diagonal/>
    </border>
    <border>
      <left/>
      <right/>
      <top/>
      <bottom style="medium">
        <color theme="4" tint="0.39997558519241921"/>
      </bottom>
      <diagonal/>
    </border>
    <border>
      <left/>
      <right/>
      <top/>
      <bottom style="thick">
        <color theme="4" tint="0.59996337778862885"/>
      </bottom>
      <diagonal/>
    </border>
    <border>
      <left/>
      <right/>
      <top/>
      <bottom style="thick">
        <color theme="0" tint="-0.24994659260841701"/>
      </bottom>
      <diagonal/>
    </border>
    <border>
      <left/>
      <right style="medium">
        <color rgb="FF0070C0"/>
      </right>
      <top/>
      <bottom/>
      <diagonal/>
    </border>
    <border>
      <left/>
      <right/>
      <top style="thick">
        <color theme="6" tint="0.39994506668294322"/>
      </top>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
      <left style="thin">
        <color indexed="64"/>
      </left>
      <right style="thin">
        <color indexed="64"/>
      </right>
      <top style="thick">
        <color theme="4" tint="0.59996337778862885"/>
      </top>
      <bottom/>
      <diagonal/>
    </border>
    <border>
      <left/>
      <right/>
      <top/>
      <bottom style="thick">
        <color theme="0" tint="-0.34998626667073579"/>
      </bottom>
      <diagonal/>
    </border>
    <border>
      <left/>
      <right style="thin">
        <color indexed="64"/>
      </right>
      <top/>
      <bottom/>
      <diagonal/>
    </border>
  </borders>
  <cellStyleXfs count="11">
    <xf numFmtId="0" fontId="0" fillId="0" borderId="0"/>
    <xf numFmtId="165"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0" fontId="3" fillId="0" borderId="0"/>
    <xf numFmtId="0" fontId="38" fillId="0" borderId="56" applyNumberFormat="0" applyFill="0" applyAlignment="0" applyProtection="0"/>
    <xf numFmtId="0" fontId="39" fillId="0" borderId="57" applyNumberFormat="0" applyFill="0" applyAlignment="0" applyProtection="0"/>
    <xf numFmtId="44" fontId="3" fillId="0" borderId="0" applyFont="0" applyFill="0" applyBorder="0" applyAlignment="0" applyProtection="0"/>
    <xf numFmtId="43" fontId="3" fillId="0" borderId="0" applyFont="0" applyFill="0" applyBorder="0" applyAlignment="0" applyProtection="0"/>
    <xf numFmtId="0" fontId="1" fillId="0" borderId="0"/>
    <xf numFmtId="44" fontId="1" fillId="0" borderId="0" applyFont="0" applyFill="0" applyBorder="0" applyAlignment="0" applyProtection="0"/>
  </cellStyleXfs>
  <cellXfs count="612">
    <xf numFmtId="0" fontId="0" fillId="0" borderId="0" xfId="0"/>
    <xf numFmtId="167" fontId="5" fillId="0" borderId="0" xfId="0" applyNumberFormat="1" applyFont="1" applyProtection="1">
      <protection locked="0"/>
    </xf>
    <xf numFmtId="167" fontId="5" fillId="0" borderId="0" xfId="0" applyNumberFormat="1" applyFont="1" applyBorder="1" applyProtection="1">
      <protection locked="0"/>
    </xf>
    <xf numFmtId="0" fontId="5" fillId="0" borderId="0" xfId="0" applyFont="1" applyProtection="1">
      <protection locked="0"/>
    </xf>
    <xf numFmtId="0" fontId="9" fillId="0" borderId="0" xfId="0" applyFont="1" applyAlignment="1" applyProtection="1">
      <alignment horizontal="left"/>
      <protection locked="0"/>
    </xf>
    <xf numFmtId="0" fontId="4" fillId="0" borderId="0" xfId="0" applyFont="1" applyAlignment="1" applyProtection="1">
      <alignment horizontal="center"/>
      <protection locked="0"/>
    </xf>
    <xf numFmtId="0" fontId="4" fillId="0" borderId="0" xfId="0" applyFont="1" applyAlignment="1" applyProtection="1">
      <alignment horizontal="left"/>
      <protection locked="0"/>
    </xf>
    <xf numFmtId="0" fontId="11" fillId="0" borderId="0" xfId="0" applyFont="1" applyProtection="1">
      <protection locked="0"/>
    </xf>
    <xf numFmtId="0" fontId="5" fillId="0" borderId="0" xfId="0" applyFont="1" applyAlignment="1" applyProtection="1">
      <alignment horizontal="center"/>
      <protection locked="0"/>
    </xf>
    <xf numFmtId="10" fontId="15" fillId="0" borderId="0" xfId="0" applyNumberFormat="1" applyFont="1" applyProtection="1">
      <protection locked="0"/>
    </xf>
    <xf numFmtId="166" fontId="5" fillId="0" borderId="0" xfId="0" applyNumberFormat="1" applyFont="1" applyProtection="1">
      <protection locked="0"/>
    </xf>
    <xf numFmtId="10" fontId="15" fillId="0" borderId="0" xfId="0" applyNumberFormat="1" applyFont="1" applyBorder="1" applyProtection="1">
      <protection locked="0"/>
    </xf>
    <xf numFmtId="10" fontId="5" fillId="0" borderId="0" xfId="0" applyNumberFormat="1" applyFont="1" applyProtection="1">
      <protection locked="0"/>
    </xf>
    <xf numFmtId="10" fontId="11" fillId="0" borderId="27" xfId="0" applyNumberFormat="1" applyFont="1" applyBorder="1" applyAlignment="1" applyProtection="1">
      <alignment horizontal="justify" vertical="justify" wrapText="1"/>
      <protection locked="0"/>
    </xf>
    <xf numFmtId="0" fontId="11" fillId="0" borderId="28" xfId="0" applyFont="1" applyBorder="1" applyAlignment="1" applyProtection="1">
      <alignment horizontal="justify" vertical="justify"/>
      <protection locked="0"/>
    </xf>
    <xf numFmtId="0" fontId="5" fillId="0" borderId="0" xfId="0" applyFont="1" applyFill="1" applyBorder="1" applyProtection="1">
      <protection locked="0"/>
    </xf>
    <xf numFmtId="0" fontId="11" fillId="0" borderId="0" xfId="0" applyFont="1" applyFill="1" applyBorder="1" applyProtection="1">
      <protection locked="0"/>
    </xf>
    <xf numFmtId="0" fontId="4" fillId="0" borderId="0" xfId="0" applyFont="1" applyProtection="1">
      <protection locked="0"/>
    </xf>
    <xf numFmtId="0" fontId="4" fillId="0" borderId="0" xfId="0" applyFont="1" applyBorder="1" applyAlignment="1" applyProtection="1">
      <alignment horizontal="left"/>
      <protection locked="0"/>
    </xf>
    <xf numFmtId="166" fontId="16" fillId="0" borderId="0" xfId="0" applyNumberFormat="1" applyFont="1" applyFill="1" applyBorder="1" applyProtection="1">
      <protection locked="0"/>
    </xf>
    <xf numFmtId="167" fontId="4" fillId="0" borderId="0" xfId="0" applyNumberFormat="1" applyFont="1" applyFill="1" applyBorder="1" applyAlignment="1" applyProtection="1">
      <alignment horizontal="center"/>
      <protection locked="0"/>
    </xf>
    <xf numFmtId="10" fontId="7" fillId="4" borderId="3" xfId="0" applyNumberFormat="1" applyFont="1" applyFill="1" applyBorder="1" applyAlignment="1" applyProtection="1">
      <alignment vertical="center"/>
    </xf>
    <xf numFmtId="10" fontId="15" fillId="4" borderId="32" xfId="0" applyNumberFormat="1" applyFont="1" applyFill="1" applyBorder="1" applyAlignment="1" applyProtection="1">
      <alignment vertical="center"/>
    </xf>
    <xf numFmtId="10" fontId="7" fillId="3" borderId="20" xfId="0" applyNumberFormat="1" applyFont="1" applyFill="1" applyBorder="1" applyAlignment="1" applyProtection="1">
      <alignment vertical="center"/>
    </xf>
    <xf numFmtId="10" fontId="15" fillId="0" borderId="0" xfId="0" applyNumberFormat="1" applyFont="1" applyAlignment="1" applyProtection="1">
      <alignment vertical="center"/>
    </xf>
    <xf numFmtId="166" fontId="6" fillId="3" borderId="20" xfId="0" applyNumberFormat="1" applyFont="1" applyFill="1" applyBorder="1" applyAlignment="1" applyProtection="1">
      <alignment vertical="center"/>
    </xf>
    <xf numFmtId="10" fontId="7" fillId="3" borderId="20" xfId="0" applyNumberFormat="1" applyFont="1" applyFill="1" applyBorder="1" applyProtection="1"/>
    <xf numFmtId="166" fontId="6" fillId="3" borderId="20" xfId="0" applyNumberFormat="1" applyFont="1" applyFill="1" applyBorder="1" applyProtection="1"/>
    <xf numFmtId="166" fontId="12" fillId="3" borderId="20" xfId="0" applyNumberFormat="1" applyFont="1" applyFill="1" applyBorder="1" applyProtection="1"/>
    <xf numFmtId="10" fontId="7" fillId="4" borderId="20" xfId="0" applyNumberFormat="1" applyFont="1" applyFill="1" applyBorder="1" applyProtection="1"/>
    <xf numFmtId="10" fontId="7" fillId="4" borderId="33" xfId="0" applyNumberFormat="1" applyFont="1" applyFill="1" applyBorder="1" applyProtection="1"/>
    <xf numFmtId="166" fontId="4" fillId="4" borderId="2" xfId="0" applyNumberFormat="1" applyFont="1" applyFill="1" applyBorder="1" applyProtection="1"/>
    <xf numFmtId="10" fontId="15" fillId="3" borderId="26" xfId="0" applyNumberFormat="1" applyFont="1" applyFill="1" applyBorder="1" applyProtection="1"/>
    <xf numFmtId="167" fontId="4" fillId="3" borderId="20" xfId="0" applyNumberFormat="1" applyFont="1" applyFill="1" applyBorder="1" applyProtection="1"/>
    <xf numFmtId="166" fontId="15" fillId="4" borderId="20" xfId="0" applyNumberFormat="1" applyFont="1" applyFill="1" applyBorder="1" applyProtection="1"/>
    <xf numFmtId="166" fontId="4" fillId="0" borderId="2" xfId="0" applyNumberFormat="1" applyFont="1" applyBorder="1" applyProtection="1"/>
    <xf numFmtId="167" fontId="4" fillId="5" borderId="3" xfId="0" applyNumberFormat="1" applyFont="1" applyFill="1" applyBorder="1" applyProtection="1"/>
    <xf numFmtId="10" fontId="7" fillId="4" borderId="1" xfId="0" applyNumberFormat="1" applyFont="1" applyFill="1" applyBorder="1" applyProtection="1"/>
    <xf numFmtId="167" fontId="6" fillId="3" borderId="20" xfId="0" applyNumberFormat="1" applyFont="1" applyFill="1" applyBorder="1" applyProtection="1"/>
    <xf numFmtId="166" fontId="5" fillId="0" borderId="0" xfId="0" applyNumberFormat="1" applyFont="1" applyAlignment="1" applyProtection="1">
      <alignment vertical="center"/>
    </xf>
    <xf numFmtId="166" fontId="7" fillId="0" borderId="13" xfId="0" applyNumberFormat="1" applyFont="1" applyBorder="1" applyAlignment="1" applyProtection="1">
      <alignment horizontal="center" vertical="center"/>
    </xf>
    <xf numFmtId="167" fontId="4" fillId="3" borderId="20" xfId="0" applyNumberFormat="1" applyFont="1" applyFill="1" applyBorder="1" applyAlignment="1" applyProtection="1">
      <alignment vertical="center"/>
    </xf>
    <xf numFmtId="10" fontId="15" fillId="4" borderId="3" xfId="0" applyNumberFormat="1" applyFont="1" applyFill="1" applyBorder="1" applyAlignment="1" applyProtection="1">
      <alignment vertical="center"/>
    </xf>
    <xf numFmtId="0" fontId="9" fillId="0" borderId="3" xfId="0" applyFont="1" applyBorder="1" applyAlignment="1" applyProtection="1">
      <alignment horizontal="left"/>
    </xf>
    <xf numFmtId="168" fontId="4" fillId="2" borderId="3" xfId="0" applyNumberFormat="1" applyFont="1" applyFill="1" applyBorder="1" applyAlignment="1" applyProtection="1">
      <alignment horizontal="center"/>
    </xf>
    <xf numFmtId="167" fontId="4" fillId="0" borderId="3" xfId="0" applyNumberFormat="1" applyFont="1" applyFill="1" applyBorder="1" applyAlignment="1" applyProtection="1">
      <alignment horizontal="center"/>
    </xf>
    <xf numFmtId="167" fontId="4" fillId="0" borderId="0" xfId="0" applyNumberFormat="1" applyFont="1" applyFill="1" applyBorder="1" applyAlignment="1" applyProtection="1">
      <alignment horizontal="center"/>
    </xf>
    <xf numFmtId="0" fontId="9" fillId="0" borderId="0" xfId="0" applyFont="1" applyAlignment="1" applyProtection="1">
      <alignment horizontal="left"/>
    </xf>
    <xf numFmtId="0" fontId="4" fillId="0" borderId="0" xfId="0" applyFont="1" applyAlignment="1" applyProtection="1">
      <alignment horizontal="center"/>
    </xf>
    <xf numFmtId="0" fontId="4" fillId="0" borderId="0" xfId="0" applyFont="1" applyAlignment="1" applyProtection="1">
      <alignment horizontal="left"/>
    </xf>
    <xf numFmtId="167" fontId="4" fillId="0" borderId="0" xfId="0" applyNumberFormat="1" applyFont="1" applyAlignment="1" applyProtection="1">
      <alignment horizontal="left"/>
    </xf>
    <xf numFmtId="0" fontId="7" fillId="0" borderId="0" xfId="0" applyFont="1" applyAlignment="1" applyProtection="1">
      <alignment horizontal="center"/>
    </xf>
    <xf numFmtId="0" fontId="7" fillId="0" borderId="14" xfId="0" applyFont="1" applyFill="1" applyBorder="1" applyAlignment="1" applyProtection="1">
      <alignment horizontal="center"/>
    </xf>
    <xf numFmtId="0" fontId="4" fillId="0" borderId="15" xfId="0" applyFont="1" applyBorder="1" applyAlignment="1" applyProtection="1">
      <alignment horizontal="center"/>
    </xf>
    <xf numFmtId="9" fontId="4" fillId="2" borderId="10" xfId="2" applyFont="1" applyFill="1" applyBorder="1" applyAlignment="1" applyProtection="1">
      <alignment horizontal="center" vertical="center"/>
    </xf>
    <xf numFmtId="10" fontId="7" fillId="4" borderId="16" xfId="0" applyNumberFormat="1" applyFont="1" applyFill="1" applyBorder="1" applyAlignment="1" applyProtection="1">
      <alignment vertical="center"/>
    </xf>
    <xf numFmtId="0" fontId="7" fillId="0" borderId="18" xfId="0" applyFont="1" applyFill="1" applyBorder="1" applyAlignment="1" applyProtection="1">
      <alignment horizontal="center"/>
    </xf>
    <xf numFmtId="0" fontId="5" fillId="0" borderId="4" xfId="0" applyFont="1" applyBorder="1" applyAlignment="1" applyProtection="1">
      <alignment vertical="center"/>
    </xf>
    <xf numFmtId="167" fontId="5" fillId="0" borderId="11" xfId="0" applyNumberFormat="1" applyFont="1" applyBorder="1" applyAlignment="1" applyProtection="1">
      <alignment vertical="center"/>
    </xf>
    <xf numFmtId="166" fontId="4" fillId="2" borderId="8" xfId="0" applyNumberFormat="1" applyFont="1" applyFill="1" applyBorder="1" applyAlignment="1" applyProtection="1">
      <alignment vertical="center"/>
    </xf>
    <xf numFmtId="0" fontId="11" fillId="0" borderId="28" xfId="0" applyFont="1" applyBorder="1" applyAlignment="1" applyProtection="1">
      <alignment horizontal="justify" vertical="justify"/>
    </xf>
    <xf numFmtId="166" fontId="4" fillId="2" borderId="9" xfId="0" applyNumberFormat="1" applyFont="1" applyFill="1" applyBorder="1" applyAlignment="1" applyProtection="1">
      <alignment vertical="center"/>
    </xf>
    <xf numFmtId="0" fontId="4" fillId="3" borderId="19" xfId="0" applyFont="1" applyFill="1" applyBorder="1" applyAlignment="1" applyProtection="1">
      <alignment vertical="center"/>
    </xf>
    <xf numFmtId="167" fontId="4" fillId="3" borderId="12" xfId="0" applyNumberFormat="1" applyFont="1" applyFill="1" applyBorder="1" applyAlignment="1" applyProtection="1">
      <alignment vertical="center"/>
    </xf>
    <xf numFmtId="0" fontId="11" fillId="3" borderId="20" xfId="0" applyFont="1" applyFill="1" applyBorder="1" applyAlignment="1" applyProtection="1">
      <alignment horizontal="justify" vertical="justify"/>
    </xf>
    <xf numFmtId="0" fontId="5" fillId="0" borderId="0" xfId="0" applyFont="1" applyAlignment="1" applyProtection="1">
      <alignment vertical="center"/>
    </xf>
    <xf numFmtId="167" fontId="5" fillId="0" borderId="0" xfId="0" applyNumberFormat="1" applyFont="1" applyAlignment="1" applyProtection="1">
      <alignment vertical="center"/>
    </xf>
    <xf numFmtId="0" fontId="11" fillId="0" borderId="0" xfId="0" applyFont="1" applyProtection="1"/>
    <xf numFmtId="167" fontId="4" fillId="0" borderId="0" xfId="0" applyNumberFormat="1" applyFont="1" applyAlignment="1" applyProtection="1">
      <alignment vertical="center"/>
    </xf>
    <xf numFmtId="0" fontId="4" fillId="0" borderId="0" xfId="0" applyFont="1" applyAlignment="1" applyProtection="1">
      <alignment vertical="center"/>
    </xf>
    <xf numFmtId="167" fontId="4" fillId="2" borderId="10" xfId="0" applyNumberFormat="1" applyFont="1" applyFill="1" applyBorder="1" applyAlignment="1" applyProtection="1">
      <alignment horizontal="center" vertical="center"/>
    </xf>
    <xf numFmtId="0" fontId="5" fillId="0" borderId="21" xfId="0" applyFont="1" applyBorder="1" applyAlignment="1" applyProtection="1">
      <alignment vertical="center"/>
    </xf>
    <xf numFmtId="167" fontId="4" fillId="2" borderId="2" xfId="0" applyNumberFormat="1" applyFont="1" applyFill="1" applyBorder="1" applyAlignment="1" applyProtection="1">
      <alignment vertical="center"/>
    </xf>
    <xf numFmtId="10" fontId="11" fillId="0" borderId="27" xfId="0" applyNumberFormat="1" applyFont="1" applyBorder="1" applyAlignment="1" applyProtection="1">
      <alignment horizontal="justify" vertical="justify" wrapText="1"/>
    </xf>
    <xf numFmtId="0" fontId="5" fillId="0" borderId="5" xfId="0" applyFont="1" applyBorder="1" applyAlignment="1" applyProtection="1">
      <alignment vertical="center"/>
    </xf>
    <xf numFmtId="0" fontId="11" fillId="0" borderId="22" xfId="0" applyFont="1" applyBorder="1" applyAlignment="1" applyProtection="1">
      <alignment horizontal="justify" vertical="justify"/>
    </xf>
    <xf numFmtId="0" fontId="4" fillId="3" borderId="20" xfId="0" applyFont="1" applyFill="1" applyBorder="1" applyAlignment="1" applyProtection="1">
      <alignment vertical="center"/>
    </xf>
    <xf numFmtId="10" fontId="11" fillId="0" borderId="20" xfId="0" applyNumberFormat="1" applyFont="1" applyBorder="1" applyAlignment="1" applyProtection="1">
      <alignment horizontal="justify" vertical="justify" wrapText="1"/>
    </xf>
    <xf numFmtId="0" fontId="11" fillId="0" borderId="27" xfId="0" applyNumberFormat="1" applyFont="1" applyFill="1" applyBorder="1" applyAlignment="1" applyProtection="1">
      <alignment horizontal="justify" vertical="justify"/>
    </xf>
    <xf numFmtId="0" fontId="11" fillId="3" borderId="20" xfId="0" applyFont="1" applyFill="1" applyBorder="1" applyProtection="1"/>
    <xf numFmtId="167" fontId="5" fillId="0" borderId="0" xfId="0" applyNumberFormat="1" applyFont="1" applyProtection="1"/>
    <xf numFmtId="10" fontId="15" fillId="0" borderId="0" xfId="0" applyNumberFormat="1" applyFont="1" applyProtection="1"/>
    <xf numFmtId="166" fontId="5" fillId="0" borderId="0" xfId="0" applyNumberFormat="1" applyFont="1" applyProtection="1"/>
    <xf numFmtId="10" fontId="7" fillId="4" borderId="13" xfId="0" applyNumberFormat="1" applyFont="1" applyFill="1" applyBorder="1" applyAlignment="1" applyProtection="1">
      <alignment horizontal="center"/>
    </xf>
    <xf numFmtId="0" fontId="4" fillId="3" borderId="19" xfId="0" applyFont="1" applyFill="1" applyBorder="1" applyProtection="1"/>
    <xf numFmtId="0" fontId="5" fillId="0" borderId="0" xfId="0" applyFont="1" applyProtection="1"/>
    <xf numFmtId="167" fontId="5" fillId="3" borderId="12" xfId="0" applyNumberFormat="1" applyFont="1" applyFill="1" applyBorder="1" applyProtection="1"/>
    <xf numFmtId="10" fontId="15" fillId="0" borderId="24" xfId="0" applyNumberFormat="1" applyFont="1" applyBorder="1" applyProtection="1"/>
    <xf numFmtId="166" fontId="5" fillId="0" borderId="24" xfId="0" applyNumberFormat="1" applyFont="1" applyBorder="1" applyProtection="1"/>
    <xf numFmtId="0" fontId="4" fillId="0" borderId="25" xfId="0" applyFont="1" applyBorder="1" applyAlignment="1" applyProtection="1">
      <alignment horizontal="center"/>
    </xf>
    <xf numFmtId="167" fontId="5" fillId="0" borderId="0" xfId="0" applyNumberFormat="1" applyFont="1" applyBorder="1" applyProtection="1"/>
    <xf numFmtId="10" fontId="15" fillId="0" borderId="0" xfId="0" applyNumberFormat="1" applyFont="1" applyBorder="1" applyProtection="1"/>
    <xf numFmtId="166" fontId="5" fillId="0" borderId="0" xfId="0" applyNumberFormat="1" applyFont="1" applyBorder="1" applyProtection="1"/>
    <xf numFmtId="10" fontId="7" fillId="4" borderId="16" xfId="0" applyNumberFormat="1" applyFont="1" applyFill="1" applyBorder="1" applyAlignment="1" applyProtection="1">
      <alignment horizontal="center"/>
    </xf>
    <xf numFmtId="0" fontId="11" fillId="0" borderId="22" xfId="0" applyFont="1" applyBorder="1" applyProtection="1"/>
    <xf numFmtId="0" fontId="11" fillId="3" borderId="29" xfId="0" applyFont="1" applyFill="1" applyBorder="1" applyProtection="1"/>
    <xf numFmtId="0" fontId="5" fillId="0" borderId="25" xfId="0" applyFont="1" applyBorder="1" applyProtection="1"/>
    <xf numFmtId="0" fontId="11" fillId="3" borderId="20" xfId="0" applyFont="1" applyFill="1" applyBorder="1" applyAlignment="1" applyProtection="1">
      <alignment horizontal="left"/>
    </xf>
    <xf numFmtId="0" fontId="11" fillId="0" borderId="22" xfId="0" applyFont="1" applyBorder="1" applyAlignment="1" applyProtection="1">
      <alignment horizontal="left"/>
    </xf>
    <xf numFmtId="0" fontId="7" fillId="0" borderId="20" xfId="0" applyFont="1" applyFill="1" applyBorder="1" applyAlignment="1" applyProtection="1">
      <alignment horizontal="center"/>
    </xf>
    <xf numFmtId="167" fontId="4" fillId="2" borderId="10" xfId="0" applyNumberFormat="1" applyFont="1" applyFill="1" applyBorder="1" applyAlignment="1" applyProtection="1">
      <alignment horizontal="center"/>
    </xf>
    <xf numFmtId="166" fontId="7" fillId="4" borderId="13" xfId="0" applyNumberFormat="1" applyFont="1" applyFill="1" applyBorder="1" applyAlignment="1" applyProtection="1">
      <alignment horizontal="center"/>
    </xf>
    <xf numFmtId="0" fontId="5" fillId="0" borderId="23" xfId="0" applyFont="1" applyBorder="1" applyProtection="1"/>
    <xf numFmtId="0" fontId="4" fillId="2" borderId="4" xfId="0" applyFont="1" applyFill="1" applyBorder="1" applyProtection="1"/>
    <xf numFmtId="0" fontId="7" fillId="0" borderId="25" xfId="0" applyFont="1" applyBorder="1" applyProtection="1"/>
    <xf numFmtId="0" fontId="11" fillId="0" borderId="24" xfId="0" applyFont="1" applyBorder="1" applyProtection="1"/>
    <xf numFmtId="167" fontId="15" fillId="0" borderId="0" xfId="0" applyNumberFormat="1" applyFont="1" applyBorder="1" applyProtection="1"/>
    <xf numFmtId="0" fontId="11" fillId="0" borderId="30" xfId="0" applyFont="1" applyBorder="1" applyProtection="1"/>
    <xf numFmtId="0" fontId="8" fillId="0" borderId="19" xfId="0" applyFont="1" applyBorder="1" applyAlignment="1" applyProtection="1">
      <alignment horizontal="left"/>
    </xf>
    <xf numFmtId="167" fontId="5" fillId="0" borderId="12" xfId="0" applyNumberFormat="1" applyFont="1" applyBorder="1" applyProtection="1"/>
    <xf numFmtId="10" fontId="15" fillId="0" borderId="26" xfId="0" applyNumberFormat="1" applyFont="1" applyBorder="1" applyProtection="1"/>
    <xf numFmtId="0" fontId="7" fillId="0" borderId="2" xfId="0" applyFont="1" applyFill="1" applyBorder="1" applyAlignment="1" applyProtection="1">
      <alignment horizontal="center"/>
      <protection locked="0"/>
    </xf>
    <xf numFmtId="0" fontId="11" fillId="0" borderId="8" xfId="0" applyFont="1" applyBorder="1" applyProtection="1">
      <protection locked="0"/>
    </xf>
    <xf numFmtId="164" fontId="11" fillId="0" borderId="8" xfId="0" applyNumberFormat="1" applyFont="1" applyBorder="1" applyProtection="1">
      <protection locked="0"/>
    </xf>
    <xf numFmtId="0" fontId="7" fillId="0" borderId="7" xfId="0" applyFont="1" applyFill="1" applyBorder="1" applyAlignment="1" applyProtection="1">
      <alignment horizontal="center"/>
      <protection locked="0"/>
    </xf>
    <xf numFmtId="10" fontId="11" fillId="0" borderId="8" xfId="0" applyNumberFormat="1" applyFont="1" applyBorder="1" applyAlignment="1" applyProtection="1">
      <alignment horizontal="justify" vertical="justify" wrapText="1"/>
      <protection locked="0"/>
    </xf>
    <xf numFmtId="0" fontId="5" fillId="0" borderId="8" xfId="0" applyFont="1" applyBorder="1" applyProtection="1">
      <protection locked="0"/>
    </xf>
    <xf numFmtId="0" fontId="4" fillId="0" borderId="3" xfId="0" applyFont="1" applyBorder="1" applyAlignment="1" applyProtection="1">
      <alignment horizontal="center"/>
      <protection locked="0"/>
    </xf>
    <xf numFmtId="167" fontId="4" fillId="3" borderId="3" xfId="0" applyNumberFormat="1" applyFont="1" applyFill="1" applyBorder="1" applyProtection="1"/>
    <xf numFmtId="166" fontId="6" fillId="6" borderId="20" xfId="0" applyNumberFormat="1" applyFont="1" applyFill="1" applyBorder="1" applyProtection="1"/>
    <xf numFmtId="10" fontId="8" fillId="6" borderId="20" xfId="0" applyNumberFormat="1" applyFont="1" applyFill="1" applyBorder="1" applyAlignment="1" applyProtection="1">
      <alignment horizontal="right"/>
    </xf>
    <xf numFmtId="166" fontId="8" fillId="6" borderId="20" xfId="0" applyNumberFormat="1" applyFont="1" applyFill="1" applyBorder="1" applyAlignment="1" applyProtection="1">
      <alignment horizontal="right"/>
    </xf>
    <xf numFmtId="0" fontId="9" fillId="0" borderId="38" xfId="0" applyFont="1" applyBorder="1" applyAlignment="1" applyProtection="1">
      <alignment horizontal="left"/>
      <protection locked="0"/>
    </xf>
    <xf numFmtId="0" fontId="9" fillId="0" borderId="41" xfId="0" applyFont="1" applyBorder="1" applyAlignment="1" applyProtection="1">
      <alignment horizontal="left"/>
      <protection locked="0"/>
    </xf>
    <xf numFmtId="0" fontId="9" fillId="0" borderId="32" xfId="0" applyFont="1" applyBorder="1" applyAlignment="1" applyProtection="1">
      <alignment horizontal="left"/>
      <protection locked="0"/>
    </xf>
    <xf numFmtId="10" fontId="4" fillId="0" borderId="0" xfId="0" applyNumberFormat="1" applyFont="1" applyBorder="1" applyAlignment="1" applyProtection="1">
      <alignment horizontal="left"/>
      <protection locked="0"/>
    </xf>
    <xf numFmtId="0" fontId="7" fillId="0" borderId="0" xfId="0" applyFont="1" applyBorder="1" applyAlignment="1" applyProtection="1">
      <alignment horizontal="center"/>
      <protection locked="0"/>
    </xf>
    <xf numFmtId="0" fontId="4" fillId="0" borderId="0" xfId="0" applyFont="1" applyBorder="1" applyAlignment="1" applyProtection="1">
      <alignment horizontal="center"/>
      <protection locked="0"/>
    </xf>
    <xf numFmtId="0" fontId="4" fillId="0" borderId="1" xfId="0" applyFont="1" applyFill="1" applyBorder="1" applyProtection="1">
      <protection locked="0"/>
    </xf>
    <xf numFmtId="0" fontId="4" fillId="0" borderId="8" xfId="0" applyFont="1" applyBorder="1" applyAlignment="1" applyProtection="1">
      <alignment horizontal="center"/>
      <protection locked="0"/>
    </xf>
    <xf numFmtId="0" fontId="4" fillId="0" borderId="8" xfId="0" applyFont="1" applyBorder="1" applyProtection="1">
      <protection locked="0"/>
    </xf>
    <xf numFmtId="166" fontId="5" fillId="0" borderId="3" xfId="0" applyNumberFormat="1" applyFont="1" applyBorder="1" applyAlignment="1" applyProtection="1">
      <alignment vertical="center"/>
    </xf>
    <xf numFmtId="164" fontId="5" fillId="5" borderId="3" xfId="3" applyFont="1" applyFill="1" applyBorder="1" applyAlignment="1" applyProtection="1">
      <alignment vertical="center"/>
    </xf>
    <xf numFmtId="10" fontId="15" fillId="3" borderId="3" xfId="0" applyNumberFormat="1" applyFont="1" applyFill="1" applyBorder="1" applyAlignment="1" applyProtection="1">
      <alignment vertical="center"/>
    </xf>
    <xf numFmtId="167" fontId="4" fillId="3" borderId="3" xfId="0" applyNumberFormat="1" applyFont="1" applyFill="1" applyBorder="1" applyAlignment="1" applyProtection="1">
      <alignment vertical="center"/>
    </xf>
    <xf numFmtId="10" fontId="4" fillId="3" borderId="3" xfId="0" applyNumberFormat="1" applyFont="1" applyFill="1" applyBorder="1" applyAlignment="1" applyProtection="1">
      <alignment vertical="center"/>
    </xf>
    <xf numFmtId="10" fontId="7" fillId="3" borderId="3" xfId="0" applyNumberFormat="1" applyFont="1" applyFill="1" applyBorder="1" applyAlignment="1" applyProtection="1">
      <alignment vertical="center"/>
    </xf>
    <xf numFmtId="166" fontId="4" fillId="3" borderId="3" xfId="0" applyNumberFormat="1" applyFont="1" applyFill="1" applyBorder="1" applyAlignment="1" applyProtection="1">
      <alignment vertical="center"/>
    </xf>
    <xf numFmtId="167" fontId="4" fillId="2" borderId="3" xfId="0" applyNumberFormat="1" applyFont="1" applyFill="1" applyBorder="1" applyAlignment="1" applyProtection="1">
      <alignment vertical="center"/>
    </xf>
    <xf numFmtId="10" fontId="7" fillId="4" borderId="3" xfId="0" applyNumberFormat="1" applyFont="1" applyFill="1" applyBorder="1" applyProtection="1"/>
    <xf numFmtId="166" fontId="4" fillId="0" borderId="3" xfId="0" applyNumberFormat="1" applyFont="1" applyBorder="1" applyProtection="1"/>
    <xf numFmtId="10" fontId="4" fillId="3" borderId="3" xfId="0" applyNumberFormat="1" applyFont="1" applyFill="1" applyBorder="1" applyProtection="1"/>
    <xf numFmtId="166" fontId="5" fillId="3" borderId="3" xfId="0" applyNumberFormat="1" applyFont="1" applyFill="1" applyBorder="1" applyAlignment="1" applyProtection="1">
      <alignment vertical="center"/>
    </xf>
    <xf numFmtId="166" fontId="12" fillId="6" borderId="28" xfId="0" applyNumberFormat="1" applyFont="1" applyFill="1" applyBorder="1" applyAlignment="1" applyProtection="1">
      <alignment vertical="center"/>
    </xf>
    <xf numFmtId="10" fontId="15" fillId="6" borderId="43" xfId="0" applyNumberFormat="1" applyFont="1" applyFill="1" applyBorder="1" applyAlignment="1" applyProtection="1">
      <alignment vertical="center"/>
    </xf>
    <xf numFmtId="0" fontId="4" fillId="5" borderId="11" xfId="0" applyFont="1" applyFill="1" applyBorder="1" applyAlignment="1" applyProtection="1">
      <alignment horizontal="left"/>
      <protection locked="0"/>
    </xf>
    <xf numFmtId="0" fontId="4" fillId="5" borderId="8" xfId="0" applyFont="1" applyFill="1" applyBorder="1" applyAlignment="1" applyProtection="1">
      <alignment horizontal="left"/>
      <protection locked="0"/>
    </xf>
    <xf numFmtId="0" fontId="5" fillId="0" borderId="8" xfId="0" applyFont="1" applyBorder="1" applyAlignment="1" applyProtection="1">
      <alignment shrinkToFit="1"/>
      <protection locked="0"/>
    </xf>
    <xf numFmtId="0" fontId="8" fillId="0" borderId="0" xfId="0" applyFont="1" applyAlignment="1" applyProtection="1">
      <alignment horizontal="left"/>
    </xf>
    <xf numFmtId="166" fontId="7" fillId="5" borderId="17" xfId="0" applyNumberFormat="1" applyFont="1" applyFill="1" applyBorder="1" applyAlignment="1" applyProtection="1">
      <alignment horizontal="center" vertical="center"/>
    </xf>
    <xf numFmtId="0" fontId="8" fillId="0" borderId="0" xfId="0" applyFont="1" applyAlignment="1" applyProtection="1">
      <alignment horizontal="left" vertical="center"/>
    </xf>
    <xf numFmtId="0" fontId="14" fillId="0" borderId="0" xfId="0" applyFont="1" applyAlignment="1" applyProtection="1">
      <alignment vertical="center"/>
    </xf>
    <xf numFmtId="0" fontId="8" fillId="0" borderId="3" xfId="0" applyFont="1" applyBorder="1" applyAlignment="1" applyProtection="1">
      <alignment horizontal="center" vertical="center"/>
    </xf>
    <xf numFmtId="167" fontId="4" fillId="2" borderId="34" xfId="0" applyNumberFormat="1" applyFont="1" applyFill="1" applyBorder="1" applyAlignment="1" applyProtection="1">
      <alignment horizontal="center" vertical="center"/>
    </xf>
    <xf numFmtId="0" fontId="5" fillId="5" borderId="7" xfId="0" applyFont="1" applyFill="1" applyBorder="1" applyAlignment="1" applyProtection="1">
      <alignment vertical="center"/>
    </xf>
    <xf numFmtId="0" fontId="4" fillId="0" borderId="3" xfId="0" applyFont="1" applyBorder="1" applyAlignment="1" applyProtection="1">
      <alignment horizontal="center" vertical="center"/>
    </xf>
    <xf numFmtId="10" fontId="4" fillId="2" borderId="3" xfId="0" applyNumberFormat="1" applyFont="1" applyFill="1" applyBorder="1" applyAlignment="1" applyProtection="1">
      <alignment horizontal="center" vertical="center"/>
    </xf>
    <xf numFmtId="166" fontId="7" fillId="0" borderId="1" xfId="0" applyNumberFormat="1" applyFont="1" applyBorder="1" applyAlignment="1" applyProtection="1">
      <alignment horizontal="center" vertical="center"/>
    </xf>
    <xf numFmtId="0" fontId="7" fillId="0" borderId="2" xfId="0" applyFont="1" applyFill="1" applyBorder="1" applyAlignment="1" applyProtection="1">
      <alignment horizontal="center"/>
    </xf>
    <xf numFmtId="0" fontId="5" fillId="0" borderId="3" xfId="0" applyFont="1" applyBorder="1" applyAlignment="1" applyProtection="1">
      <alignment vertical="center"/>
    </xf>
    <xf numFmtId="0" fontId="4" fillId="0" borderId="3" xfId="0" applyFont="1" applyBorder="1" applyAlignment="1" applyProtection="1">
      <alignment vertical="center"/>
    </xf>
    <xf numFmtId="0" fontId="17" fillId="0" borderId="3" xfId="0" applyFont="1" applyBorder="1" applyAlignment="1" applyProtection="1">
      <alignment horizontal="justify" wrapText="1"/>
    </xf>
    <xf numFmtId="10" fontId="5" fillId="0" borderId="0" xfId="0" applyNumberFormat="1" applyFont="1" applyAlignment="1" applyProtection="1">
      <alignment vertical="center"/>
    </xf>
    <xf numFmtId="0" fontId="7" fillId="0" borderId="7" xfId="0" applyFont="1" applyFill="1" applyBorder="1" applyAlignment="1" applyProtection="1">
      <alignment horizontal="center"/>
    </xf>
    <xf numFmtId="0" fontId="4" fillId="0" borderId="35" xfId="0" applyFont="1" applyBorder="1" applyAlignment="1" applyProtection="1">
      <alignment horizontal="center" vertical="center"/>
    </xf>
    <xf numFmtId="10" fontId="4" fillId="2" borderId="36" xfId="0" applyNumberFormat="1" applyFont="1" applyFill="1" applyBorder="1" applyAlignment="1" applyProtection="1">
      <alignment horizontal="center" vertical="center"/>
    </xf>
    <xf numFmtId="10" fontId="7" fillId="4" borderId="37" xfId="0" applyNumberFormat="1" applyFont="1" applyFill="1" applyBorder="1" applyAlignment="1" applyProtection="1">
      <alignment vertical="center"/>
    </xf>
    <xf numFmtId="166" fontId="7" fillId="0" borderId="35" xfId="0" applyNumberFormat="1" applyFont="1" applyBorder="1" applyAlignment="1" applyProtection="1">
      <alignment horizontal="center" vertical="center"/>
    </xf>
    <xf numFmtId="0" fontId="5" fillId="0" borderId="1" xfId="0" applyFont="1" applyBorder="1" applyAlignment="1" applyProtection="1">
      <alignment horizontal="left"/>
    </xf>
    <xf numFmtId="0" fontId="14" fillId="0" borderId="0" xfId="0" applyFont="1" applyBorder="1" applyAlignment="1" applyProtection="1">
      <alignment horizontal="left"/>
    </xf>
    <xf numFmtId="0" fontId="4" fillId="0" borderId="38" xfId="0" applyFont="1" applyBorder="1" applyAlignment="1" applyProtection="1">
      <alignment horizontal="center" vertical="center"/>
    </xf>
    <xf numFmtId="10" fontId="7" fillId="4" borderId="39" xfId="0" applyNumberFormat="1" applyFont="1" applyFill="1" applyBorder="1" applyAlignment="1" applyProtection="1">
      <alignment vertical="center"/>
    </xf>
    <xf numFmtId="0" fontId="5" fillId="0" borderId="3" xfId="0" applyFont="1" applyBorder="1" applyAlignment="1" applyProtection="1">
      <alignment horizontal="justify" vertical="center"/>
    </xf>
    <xf numFmtId="0" fontId="5" fillId="0" borderId="8" xfId="0" applyFont="1" applyBorder="1" applyProtection="1"/>
    <xf numFmtId="0" fontId="4" fillId="0" borderId="0" xfId="0" applyFont="1" applyBorder="1" applyAlignment="1" applyProtection="1">
      <alignment horizontal="left"/>
    </xf>
    <xf numFmtId="10" fontId="4" fillId="2" borderId="40" xfId="0" applyNumberFormat="1" applyFont="1" applyFill="1" applyBorder="1" applyAlignment="1" applyProtection="1">
      <alignment horizontal="center" vertical="center"/>
    </xf>
    <xf numFmtId="0" fontId="5" fillId="0" borderId="3" xfId="0" applyFont="1" applyFill="1" applyBorder="1" applyAlignment="1" applyProtection="1">
      <alignment horizontal="left" vertical="center" wrapText="1"/>
    </xf>
    <xf numFmtId="0" fontId="17" fillId="0" borderId="3" xfId="0" applyFont="1" applyBorder="1" applyAlignment="1" applyProtection="1">
      <alignment horizontal="justify" vertical="center" wrapText="1"/>
    </xf>
    <xf numFmtId="0" fontId="5" fillId="5" borderId="41" xfId="0" applyFont="1" applyFill="1" applyBorder="1" applyProtection="1"/>
    <xf numFmtId="0" fontId="4" fillId="0" borderId="3" xfId="0" applyFont="1" applyBorder="1" applyProtection="1"/>
    <xf numFmtId="0" fontId="4" fillId="3" borderId="3" xfId="0" applyFont="1" applyFill="1" applyBorder="1" applyProtection="1"/>
    <xf numFmtId="0" fontId="4" fillId="0" borderId="0" xfId="0" applyFont="1" applyFill="1" applyBorder="1" applyAlignment="1" applyProtection="1">
      <alignment vertical="center"/>
    </xf>
    <xf numFmtId="0" fontId="7" fillId="5" borderId="7" xfId="0" applyFont="1" applyFill="1" applyBorder="1" applyAlignment="1" applyProtection="1">
      <alignment horizontal="center"/>
    </xf>
    <xf numFmtId="0" fontId="4" fillId="5" borderId="7" xfId="0" applyFont="1" applyFill="1" applyBorder="1" applyAlignment="1" applyProtection="1">
      <alignment horizontal="center" vertical="center"/>
    </xf>
    <xf numFmtId="10" fontId="4" fillId="2" borderId="42" xfId="0" applyNumberFormat="1" applyFont="1" applyFill="1" applyBorder="1" applyAlignment="1" applyProtection="1">
      <alignment horizontal="center" vertical="center"/>
    </xf>
    <xf numFmtId="10" fontId="7" fillId="4" borderId="7" xfId="0" applyNumberFormat="1" applyFont="1" applyFill="1" applyBorder="1" applyAlignment="1" applyProtection="1">
      <alignment vertical="center"/>
    </xf>
    <xf numFmtId="166" fontId="7" fillId="5" borderId="38" xfId="0" applyNumberFormat="1" applyFont="1" applyFill="1" applyBorder="1" applyAlignment="1" applyProtection="1">
      <alignment horizontal="center" vertical="center"/>
    </xf>
    <xf numFmtId="0" fontId="7" fillId="5" borderId="2" xfId="0" applyFont="1" applyFill="1" applyBorder="1" applyAlignment="1" applyProtection="1">
      <alignment horizontal="center"/>
    </xf>
    <xf numFmtId="0" fontId="17" fillId="5" borderId="3" xfId="0" applyFont="1" applyFill="1" applyBorder="1" applyAlignment="1" applyProtection="1">
      <alignment horizontal="justify" wrapText="1"/>
    </xf>
    <xf numFmtId="0" fontId="7" fillId="5" borderId="8" xfId="0" applyFont="1" applyFill="1" applyBorder="1" applyAlignment="1" applyProtection="1">
      <alignment horizontal="center"/>
    </xf>
    <xf numFmtId="0" fontId="11" fillId="5" borderId="8" xfId="0" applyFont="1" applyFill="1" applyBorder="1" applyAlignment="1" applyProtection="1">
      <alignment vertical="justify"/>
    </xf>
    <xf numFmtId="0" fontId="17" fillId="5" borderId="3" xfId="0" applyFont="1" applyFill="1" applyBorder="1" applyAlignment="1" applyProtection="1">
      <alignment horizontal="justify" vertical="top" wrapText="1"/>
    </xf>
    <xf numFmtId="0" fontId="9" fillId="5" borderId="8" xfId="0" applyFont="1" applyFill="1" applyBorder="1" applyProtection="1"/>
    <xf numFmtId="0" fontId="4" fillId="3" borderId="3" xfId="0" applyFont="1" applyFill="1" applyBorder="1" applyAlignment="1" applyProtection="1">
      <alignment vertical="center"/>
    </xf>
    <xf numFmtId="0" fontId="11" fillId="3" borderId="8" xfId="0" applyFont="1" applyFill="1" applyBorder="1" applyProtection="1"/>
    <xf numFmtId="10" fontId="7" fillId="3" borderId="3" xfId="0" applyNumberFormat="1" applyFont="1" applyFill="1" applyBorder="1" applyAlignment="1" applyProtection="1">
      <alignment horizontal="center" vertical="center"/>
    </xf>
    <xf numFmtId="166" fontId="7" fillId="3" borderId="3" xfId="0" applyNumberFormat="1" applyFont="1" applyFill="1" applyBorder="1" applyAlignment="1" applyProtection="1">
      <alignment horizontal="center" vertical="center"/>
    </xf>
    <xf numFmtId="0" fontId="4" fillId="6" borderId="1" xfId="0" applyFont="1" applyFill="1" applyBorder="1" applyAlignment="1" applyProtection="1">
      <alignment vertical="center"/>
    </xf>
    <xf numFmtId="10" fontId="5" fillId="6" borderId="11" xfId="0" applyNumberFormat="1" applyFont="1" applyFill="1" applyBorder="1" applyAlignment="1" applyProtection="1">
      <alignment vertical="center"/>
    </xf>
    <xf numFmtId="10" fontId="9" fillId="6" borderId="5" xfId="0" applyNumberFormat="1" applyFont="1" applyFill="1" applyBorder="1" applyAlignment="1" applyProtection="1">
      <alignment horizontal="justify" vertical="justify" wrapText="1"/>
    </xf>
    <xf numFmtId="0" fontId="8" fillId="0" borderId="0" xfId="0" applyFont="1" applyAlignment="1" applyProtection="1">
      <alignment vertical="center"/>
    </xf>
    <xf numFmtId="0" fontId="8" fillId="0" borderId="0" xfId="0" applyFont="1" applyProtection="1"/>
    <xf numFmtId="0" fontId="4" fillId="0" borderId="3" xfId="0" applyFont="1" applyFill="1" applyBorder="1" applyAlignment="1" applyProtection="1">
      <alignment vertical="center"/>
    </xf>
    <xf numFmtId="166" fontId="7" fillId="5" borderId="13" xfId="0" applyNumberFormat="1" applyFont="1" applyFill="1" applyBorder="1" applyAlignment="1" applyProtection="1">
      <alignment horizontal="center"/>
    </xf>
    <xf numFmtId="167" fontId="4" fillId="5" borderId="5" xfId="0" applyNumberFormat="1" applyFont="1" applyFill="1" applyBorder="1" applyProtection="1"/>
    <xf numFmtId="167" fontId="4" fillId="5" borderId="6" xfId="0" applyNumberFormat="1" applyFont="1" applyFill="1" applyBorder="1" applyProtection="1"/>
    <xf numFmtId="0" fontId="5" fillId="0" borderId="24" xfId="0" applyFont="1" applyBorder="1" applyProtection="1"/>
    <xf numFmtId="0" fontId="11" fillId="0" borderId="24" xfId="0" applyFont="1" applyBorder="1" applyAlignment="1" applyProtection="1">
      <alignment horizontal="left"/>
    </xf>
    <xf numFmtId="0" fontId="4" fillId="5" borderId="31" xfId="0" applyFont="1" applyFill="1" applyBorder="1" applyAlignment="1" applyProtection="1">
      <alignment horizontal="left"/>
    </xf>
    <xf numFmtId="0" fontId="4" fillId="6" borderId="19" xfId="0" applyFont="1" applyFill="1" applyBorder="1" applyProtection="1"/>
    <xf numFmtId="167" fontId="5" fillId="6" borderId="12" xfId="0" applyNumberFormat="1" applyFont="1" applyFill="1" applyBorder="1" applyProtection="1"/>
    <xf numFmtId="10" fontId="15" fillId="6" borderId="26" xfId="0" applyNumberFormat="1" applyFont="1" applyFill="1" applyBorder="1" applyProtection="1"/>
    <xf numFmtId="0" fontId="11" fillId="6" borderId="20" xfId="0" applyFont="1" applyFill="1" applyBorder="1" applyAlignment="1" applyProtection="1">
      <alignment horizontal="left"/>
    </xf>
    <xf numFmtId="0" fontId="5" fillId="5" borderId="4" xfId="0" applyFont="1" applyFill="1" applyBorder="1" applyProtection="1"/>
    <xf numFmtId="0" fontId="4" fillId="6" borderId="19" xfId="0" applyFont="1" applyFill="1" applyBorder="1" applyAlignment="1" applyProtection="1">
      <alignment horizontal="left"/>
    </xf>
    <xf numFmtId="0" fontId="11" fillId="6" borderId="20" xfId="0" applyFont="1" applyFill="1" applyBorder="1" applyProtection="1"/>
    <xf numFmtId="167" fontId="20" fillId="2" borderId="2" xfId="0" applyNumberFormat="1" applyFont="1" applyFill="1" applyBorder="1" applyAlignment="1" applyProtection="1">
      <alignment vertical="center"/>
    </xf>
    <xf numFmtId="167" fontId="20" fillId="3" borderId="3" xfId="0" applyNumberFormat="1" applyFont="1" applyFill="1" applyBorder="1" applyAlignment="1" applyProtection="1">
      <alignment vertical="center"/>
    </xf>
    <xf numFmtId="0" fontId="9" fillId="0" borderId="38" xfId="0" applyFont="1" applyBorder="1" applyAlignment="1" applyProtection="1">
      <alignment horizontal="left"/>
    </xf>
    <xf numFmtId="0" fontId="9" fillId="0" borderId="41" xfId="0" applyFont="1" applyBorder="1" applyAlignment="1" applyProtection="1">
      <alignment horizontal="left"/>
    </xf>
    <xf numFmtId="0" fontId="9" fillId="0" borderId="32" xfId="0" applyFont="1" applyBorder="1" applyAlignment="1" applyProtection="1">
      <alignment horizontal="left"/>
    </xf>
    <xf numFmtId="10" fontId="4" fillId="0" borderId="0" xfId="0" applyNumberFormat="1" applyFont="1" applyBorder="1" applyAlignment="1" applyProtection="1">
      <alignment horizontal="left"/>
    </xf>
    <xf numFmtId="0" fontId="7" fillId="0" borderId="0" xfId="0" applyFont="1" applyBorder="1" applyAlignment="1" applyProtection="1">
      <alignment horizontal="center"/>
    </xf>
    <xf numFmtId="0" fontId="4" fillId="0" borderId="0" xfId="0" applyFont="1" applyBorder="1" applyAlignment="1" applyProtection="1">
      <alignment horizontal="center"/>
    </xf>
    <xf numFmtId="0" fontId="4" fillId="0" borderId="1" xfId="0" applyFont="1" applyFill="1" applyBorder="1" applyProtection="1"/>
    <xf numFmtId="0" fontId="4" fillId="5" borderId="11" xfId="0" applyFont="1" applyFill="1" applyBorder="1" applyAlignment="1" applyProtection="1">
      <alignment horizontal="left"/>
    </xf>
    <xf numFmtId="0" fontId="4" fillId="5" borderId="8" xfId="0" applyFont="1" applyFill="1" applyBorder="1" applyAlignment="1" applyProtection="1">
      <alignment horizontal="left"/>
    </xf>
    <xf numFmtId="0" fontId="4" fillId="0" borderId="8" xfId="0" applyFont="1" applyBorder="1" applyAlignment="1" applyProtection="1">
      <alignment horizontal="center"/>
    </xf>
    <xf numFmtId="0" fontId="4" fillId="0" borderId="3" xfId="0" applyFont="1" applyBorder="1" applyAlignment="1" applyProtection="1">
      <alignment horizontal="center"/>
    </xf>
    <xf numFmtId="0" fontId="5" fillId="0" borderId="0" xfId="0" applyFont="1" applyAlignment="1" applyProtection="1">
      <alignment horizontal="center"/>
    </xf>
    <xf numFmtId="0" fontId="11" fillId="0" borderId="8" xfId="0" applyFont="1" applyBorder="1" applyProtection="1"/>
    <xf numFmtId="164" fontId="11" fillId="0" borderId="8" xfId="0" applyNumberFormat="1" applyFont="1" applyBorder="1" applyProtection="1"/>
    <xf numFmtId="10" fontId="11" fillId="0" borderId="8" xfId="0" applyNumberFormat="1" applyFont="1" applyBorder="1" applyAlignment="1" applyProtection="1">
      <alignment horizontal="justify" vertical="justify" wrapText="1"/>
    </xf>
    <xf numFmtId="0" fontId="5" fillId="0" borderId="8" xfId="0" applyFont="1" applyBorder="1" applyAlignment="1" applyProtection="1">
      <alignment shrinkToFit="1"/>
    </xf>
    <xf numFmtId="0" fontId="4" fillId="0" borderId="8" xfId="0" applyFont="1" applyBorder="1" applyProtection="1"/>
    <xf numFmtId="166" fontId="16" fillId="0" borderId="0" xfId="0" applyNumberFormat="1" applyFont="1" applyFill="1" applyBorder="1" applyProtection="1"/>
    <xf numFmtId="0" fontId="11" fillId="0" borderId="0" xfId="0" applyFont="1" applyFill="1" applyBorder="1" applyProtection="1"/>
    <xf numFmtId="0" fontId="4" fillId="0" borderId="0" xfId="0" applyFont="1" applyProtection="1"/>
    <xf numFmtId="0" fontId="5" fillId="0" borderId="0" xfId="0" applyFont="1" applyFill="1" applyBorder="1" applyProtection="1"/>
    <xf numFmtId="10" fontId="5" fillId="0" borderId="0" xfId="0" applyNumberFormat="1" applyFont="1" applyProtection="1"/>
    <xf numFmtId="0" fontId="21" fillId="0" borderId="0" xfId="0" applyFont="1"/>
    <xf numFmtId="0" fontId="0" fillId="0" borderId="0" xfId="0" applyProtection="1"/>
    <xf numFmtId="0" fontId="22" fillId="0" borderId="3" xfId="0" applyFont="1" applyFill="1" applyBorder="1" applyAlignment="1" applyProtection="1">
      <alignment horizontal="center" vertical="center"/>
    </xf>
    <xf numFmtId="0" fontId="3" fillId="0" borderId="0" xfId="0" applyFont="1"/>
    <xf numFmtId="0" fontId="0" fillId="9" borderId="0" xfId="0" applyFill="1"/>
    <xf numFmtId="0" fontId="22" fillId="9" borderId="0" xfId="0" applyFont="1" applyFill="1" applyBorder="1" applyAlignment="1" applyProtection="1">
      <alignment horizontal="center" vertical="center"/>
    </xf>
    <xf numFmtId="0" fontId="22" fillId="9" borderId="0" xfId="0" applyFont="1" applyFill="1" applyBorder="1" applyAlignment="1" applyProtection="1">
      <alignment horizontal="left" vertical="center" wrapText="1"/>
    </xf>
    <xf numFmtId="0" fontId="3" fillId="9" borderId="0" xfId="0" applyFont="1" applyFill="1" applyProtection="1"/>
    <xf numFmtId="0" fontId="3" fillId="0" borderId="0" xfId="0" applyFont="1" applyProtection="1"/>
    <xf numFmtId="4" fontId="8" fillId="7" borderId="20" xfId="4" applyNumberFormat="1" applyFont="1" applyFill="1" applyBorder="1" applyAlignment="1" applyProtection="1">
      <alignment horizontal="right" vertical="center" wrapText="1" indent="1"/>
    </xf>
    <xf numFmtId="10" fontId="11" fillId="0" borderId="3" xfId="0" applyNumberFormat="1" applyFont="1" applyBorder="1" applyAlignment="1" applyProtection="1">
      <alignment horizontal="justify" vertical="center"/>
    </xf>
    <xf numFmtId="0" fontId="11" fillId="0" borderId="0" xfId="0" applyFont="1" applyAlignment="1"/>
    <xf numFmtId="167" fontId="8" fillId="9" borderId="3" xfId="0" applyNumberFormat="1" applyFont="1" applyFill="1" applyBorder="1" applyAlignment="1" applyProtection="1">
      <alignment horizontal="right" vertical="center" indent="1"/>
    </xf>
    <xf numFmtId="0" fontId="3" fillId="0" borderId="0" xfId="0" applyFont="1" applyAlignment="1">
      <alignment horizontal="right" vertical="center" indent="1"/>
    </xf>
    <xf numFmtId="0" fontId="29" fillId="0" borderId="0" xfId="0" applyFont="1" applyFill="1" applyBorder="1" applyAlignment="1" applyProtection="1">
      <alignment horizontal="center" vertical="center"/>
    </xf>
    <xf numFmtId="0" fontId="29" fillId="0" borderId="0" xfId="0" applyFont="1" applyFill="1" applyBorder="1" applyProtection="1"/>
    <xf numFmtId="0" fontId="27" fillId="0" borderId="0" xfId="4" applyFont="1" applyFill="1" applyBorder="1" applyAlignment="1" applyProtection="1">
      <alignment horizontal="center" vertical="center"/>
    </xf>
    <xf numFmtId="0" fontId="27" fillId="0" borderId="0" xfId="4" applyFont="1" applyFill="1" applyBorder="1" applyAlignment="1" applyProtection="1">
      <alignment horizontal="center" wrapText="1"/>
    </xf>
    <xf numFmtId="0" fontId="3" fillId="0" borderId="0" xfId="0" applyFont="1" applyFill="1" applyProtection="1"/>
    <xf numFmtId="0" fontId="0" fillId="0" borderId="0" xfId="0" applyFill="1" applyProtection="1"/>
    <xf numFmtId="0" fontId="0" fillId="0" borderId="0" xfId="0" applyFill="1"/>
    <xf numFmtId="0" fontId="3" fillId="0" borderId="0" xfId="0" applyFont="1" applyFill="1"/>
    <xf numFmtId="0" fontId="3" fillId="0" borderId="0" xfId="0" applyFont="1" applyFill="1" applyAlignment="1">
      <alignment horizontal="right" vertical="center" indent="1"/>
    </xf>
    <xf numFmtId="0" fontId="11" fillId="0" borderId="0" xfId="0" applyFont="1" applyFill="1" applyAlignment="1"/>
    <xf numFmtId="0" fontId="29" fillId="0" borderId="0" xfId="0" applyFont="1"/>
    <xf numFmtId="0" fontId="0" fillId="0" borderId="0" xfId="0" applyFill="1" applyAlignment="1">
      <alignment vertical="center"/>
    </xf>
    <xf numFmtId="0" fontId="0" fillId="9" borderId="0" xfId="0" applyFill="1" applyAlignment="1">
      <alignment vertical="center"/>
    </xf>
    <xf numFmtId="0" fontId="0" fillId="0" borderId="0" xfId="0" applyAlignment="1">
      <alignment vertical="center"/>
    </xf>
    <xf numFmtId="0" fontId="3" fillId="9" borderId="0" xfId="4" applyFont="1" applyFill="1" applyBorder="1" applyAlignment="1" applyProtection="1">
      <alignment horizontal="center" wrapText="1"/>
    </xf>
    <xf numFmtId="0" fontId="22" fillId="9" borderId="0" xfId="0" applyFont="1" applyFill="1" applyBorder="1" applyProtection="1"/>
    <xf numFmtId="0" fontId="8" fillId="0" borderId="0" xfId="4" applyFont="1" applyFill="1" applyBorder="1" applyAlignment="1" applyProtection="1">
      <alignment horizontal="center" wrapText="1"/>
    </xf>
    <xf numFmtId="0" fontId="22" fillId="0" borderId="0" xfId="0" applyFont="1" applyFill="1" applyBorder="1" applyProtection="1"/>
    <xf numFmtId="0" fontId="8" fillId="9" borderId="0" xfId="4" applyFont="1" applyFill="1" applyBorder="1" applyAlignment="1" applyProtection="1">
      <alignment wrapText="1"/>
    </xf>
    <xf numFmtId="0" fontId="22" fillId="0" borderId="0" xfId="0" applyFont="1" applyFill="1" applyProtection="1"/>
    <xf numFmtId="0" fontId="22" fillId="0" borderId="0" xfId="0" applyFont="1" applyFill="1" applyAlignment="1" applyProtection="1">
      <alignment horizontal="right"/>
    </xf>
    <xf numFmtId="0" fontId="22" fillId="9" borderId="0" xfId="0" applyFont="1" applyFill="1" applyProtection="1"/>
    <xf numFmtId="10" fontId="3" fillId="9" borderId="3" xfId="4" applyNumberFormat="1" applyFont="1" applyFill="1" applyBorder="1" applyAlignment="1" applyProtection="1">
      <alignment horizontal="center" vertical="center" wrapText="1"/>
    </xf>
    <xf numFmtId="10" fontId="3" fillId="0" borderId="3" xfId="4" applyNumberFormat="1" applyFont="1" applyFill="1" applyBorder="1" applyAlignment="1" applyProtection="1">
      <alignment horizontal="center" vertical="center"/>
    </xf>
    <xf numFmtId="9" fontId="3" fillId="0" borderId="0" xfId="2" applyFont="1" applyFill="1"/>
    <xf numFmtId="169" fontId="3" fillId="0" borderId="0" xfId="2" applyNumberFormat="1" applyFont="1"/>
    <xf numFmtId="170" fontId="3" fillId="0" borderId="0" xfId="2" applyNumberFormat="1" applyFont="1"/>
    <xf numFmtId="0" fontId="3" fillId="0" borderId="0" xfId="4"/>
    <xf numFmtId="0" fontId="22" fillId="0" borderId="3" xfId="0" applyFont="1" applyFill="1" applyBorder="1" applyAlignment="1" applyProtection="1">
      <alignment horizontal="left" vertical="center" wrapText="1"/>
    </xf>
    <xf numFmtId="0" fontId="3" fillId="0" borderId="0" xfId="4" applyFont="1"/>
    <xf numFmtId="0" fontId="3" fillId="8" borderId="3" xfId="4" applyFont="1" applyFill="1" applyBorder="1" applyAlignment="1" applyProtection="1">
      <alignment horizontal="center" vertical="center"/>
    </xf>
    <xf numFmtId="4" fontId="8" fillId="9" borderId="1" xfId="0" applyNumberFormat="1" applyFont="1" applyFill="1" applyBorder="1" applyAlignment="1" applyProtection="1">
      <alignment horizontal="right" vertical="center" indent="1"/>
    </xf>
    <xf numFmtId="0" fontId="8" fillId="9" borderId="0" xfId="0" applyFont="1" applyFill="1" applyBorder="1" applyAlignment="1" applyProtection="1">
      <alignment horizontal="center" vertical="center"/>
    </xf>
    <xf numFmtId="10" fontId="3" fillId="9" borderId="2" xfId="2" applyNumberFormat="1" applyFont="1" applyFill="1" applyBorder="1" applyAlignment="1" applyProtection="1">
      <alignment horizontal="center" vertical="center" wrapText="1"/>
    </xf>
    <xf numFmtId="4" fontId="3" fillId="9" borderId="0" xfId="0" applyNumberFormat="1" applyFont="1" applyFill="1" applyBorder="1" applyAlignment="1" applyProtection="1">
      <alignment horizontal="center" vertical="center"/>
    </xf>
    <xf numFmtId="0" fontId="3" fillId="9" borderId="0" xfId="0" applyFont="1" applyFill="1" applyBorder="1" applyAlignment="1" applyProtection="1">
      <alignment horizontal="left" vertical="center"/>
    </xf>
    <xf numFmtId="0" fontId="11" fillId="0" borderId="3" xfId="0" applyFont="1" applyBorder="1" applyAlignment="1" applyProtection="1">
      <alignment horizontal="justify" vertical="center"/>
    </xf>
    <xf numFmtId="0" fontId="11" fillId="0" borderId="3" xfId="0" applyFont="1" applyBorder="1" applyAlignment="1" applyProtection="1">
      <alignment vertical="center" wrapText="1"/>
    </xf>
    <xf numFmtId="0" fontId="3" fillId="0" borderId="3" xfId="0" applyFont="1" applyBorder="1" applyAlignment="1" applyProtection="1">
      <alignment vertical="center"/>
    </xf>
    <xf numFmtId="0" fontId="8" fillId="0" borderId="3" xfId="0" applyFont="1" applyBorder="1" applyAlignment="1" applyProtection="1">
      <alignment vertical="center"/>
    </xf>
    <xf numFmtId="0" fontId="3" fillId="0" borderId="3" xfId="0" applyFont="1" applyBorder="1" applyProtection="1"/>
    <xf numFmtId="0" fontId="8" fillId="9" borderId="0" xfId="0" applyFont="1" applyFill="1" applyBorder="1" applyAlignment="1" applyProtection="1">
      <alignment horizontal="left"/>
    </xf>
    <xf numFmtId="0" fontId="8" fillId="9" borderId="3" xfId="0" applyFont="1" applyFill="1" applyBorder="1" applyProtection="1"/>
    <xf numFmtId="0" fontId="3" fillId="0" borderId="3" xfId="0" applyFont="1" applyBorder="1" applyAlignment="1" applyProtection="1">
      <alignment horizontal="justify" vertical="center" wrapText="1"/>
    </xf>
    <xf numFmtId="0" fontId="8" fillId="9" borderId="0" xfId="0" applyFont="1" applyFill="1" applyBorder="1" applyAlignment="1" applyProtection="1">
      <alignment vertical="center"/>
    </xf>
    <xf numFmtId="0" fontId="29" fillId="9" borderId="0" xfId="0" applyFont="1" applyFill="1" applyProtection="1"/>
    <xf numFmtId="0" fontId="23" fillId="0" borderId="50" xfId="0" applyFont="1" applyBorder="1" applyAlignment="1" applyProtection="1">
      <alignment horizontal="center"/>
    </xf>
    <xf numFmtId="0" fontId="23" fillId="0" borderId="52" xfId="0" applyFont="1" applyBorder="1" applyAlignment="1" applyProtection="1">
      <alignment horizontal="center"/>
    </xf>
    <xf numFmtId="0" fontId="22" fillId="0" borderId="21" xfId="0" applyFont="1" applyBorder="1" applyProtection="1"/>
    <xf numFmtId="0" fontId="22" fillId="0" borderId="5" xfId="0" applyFont="1" applyBorder="1" applyProtection="1"/>
    <xf numFmtId="0" fontId="23" fillId="0" borderId="19" xfId="0" applyFont="1" applyBorder="1" applyProtection="1"/>
    <xf numFmtId="0" fontId="23" fillId="9" borderId="0" xfId="0" applyFont="1" applyFill="1" applyBorder="1" applyProtection="1"/>
    <xf numFmtId="10" fontId="23" fillId="9" borderId="0" xfId="2" applyNumberFormat="1" applyFont="1" applyFill="1" applyBorder="1" applyAlignment="1" applyProtection="1">
      <alignment horizontal="right" indent="4"/>
    </xf>
    <xf numFmtId="0" fontId="30" fillId="9" borderId="54" xfId="0" applyFont="1" applyFill="1" applyBorder="1" applyProtection="1"/>
    <xf numFmtId="0" fontId="22" fillId="9" borderId="54" xfId="0" applyFont="1" applyFill="1" applyBorder="1" applyProtection="1"/>
    <xf numFmtId="0" fontId="29" fillId="0" borderId="0" xfId="0" applyFont="1" applyProtection="1"/>
    <xf numFmtId="0" fontId="3" fillId="9" borderId="0" xfId="0" applyFont="1" applyFill="1" applyBorder="1" applyProtection="1"/>
    <xf numFmtId="0" fontId="3" fillId="9" borderId="0" xfId="0" applyFont="1" applyFill="1" applyBorder="1" applyAlignment="1" applyProtection="1">
      <alignment horizontal="right" vertical="center" indent="1"/>
    </xf>
    <xf numFmtId="0" fontId="11" fillId="9" borderId="0" xfId="0" applyFont="1" applyFill="1" applyBorder="1" applyAlignment="1" applyProtection="1">
      <alignment vertical="center"/>
    </xf>
    <xf numFmtId="0" fontId="8" fillId="9" borderId="0" xfId="0" applyFont="1" applyFill="1" applyBorder="1" applyAlignment="1" applyProtection="1">
      <alignment horizontal="left" vertical="center"/>
    </xf>
    <xf numFmtId="167" fontId="3" fillId="9" borderId="0" xfId="0" applyNumberFormat="1" applyFont="1" applyFill="1" applyBorder="1" applyAlignment="1" applyProtection="1">
      <alignment horizontal="right" vertical="center" indent="1"/>
    </xf>
    <xf numFmtId="0" fontId="38" fillId="0" borderId="56" xfId="5" applyFill="1" applyBorder="1" applyAlignment="1" applyProtection="1"/>
    <xf numFmtId="0" fontId="40" fillId="9" borderId="33" xfId="0" applyFont="1" applyFill="1" applyBorder="1" applyAlignment="1" applyProtection="1">
      <alignment horizontal="center"/>
    </xf>
    <xf numFmtId="0" fontId="4" fillId="9" borderId="0" xfId="4" applyFont="1" applyFill="1" applyBorder="1" applyAlignment="1" applyProtection="1">
      <alignment horizontal="right" vertical="center" wrapText="1"/>
    </xf>
    <xf numFmtId="10" fontId="11" fillId="9" borderId="0" xfId="0" applyNumberFormat="1" applyFont="1" applyFill="1" applyBorder="1" applyAlignment="1" applyProtection="1">
      <alignment horizontal="justify" vertical="center"/>
    </xf>
    <xf numFmtId="0" fontId="3" fillId="9" borderId="0" xfId="0" applyFont="1" applyFill="1" applyBorder="1" applyAlignment="1" applyProtection="1">
      <alignment vertical="center"/>
    </xf>
    <xf numFmtId="0" fontId="11" fillId="0" borderId="3" xfId="0" applyFont="1" applyBorder="1" applyAlignment="1" applyProtection="1">
      <alignment vertical="center"/>
    </xf>
    <xf numFmtId="4" fontId="3" fillId="9" borderId="38" xfId="0" applyNumberFormat="1" applyFont="1" applyFill="1" applyBorder="1" applyAlignment="1" applyProtection="1">
      <alignment horizontal="right" vertical="center" indent="1"/>
    </xf>
    <xf numFmtId="10" fontId="11" fillId="0" borderId="0" xfId="0" applyNumberFormat="1" applyFont="1" applyBorder="1" applyAlignment="1" applyProtection="1">
      <alignment horizontal="justify" vertical="center"/>
    </xf>
    <xf numFmtId="4" fontId="3" fillId="9" borderId="7" xfId="0" applyNumberFormat="1" applyFont="1" applyFill="1" applyBorder="1" applyAlignment="1" applyProtection="1">
      <alignment horizontal="right" vertical="center" indent="1"/>
    </xf>
    <xf numFmtId="0" fontId="11" fillId="9" borderId="3" xfId="0" applyFont="1" applyFill="1" applyBorder="1" applyAlignment="1" applyProtection="1">
      <alignment vertical="center"/>
    </xf>
    <xf numFmtId="167" fontId="3" fillId="9" borderId="7" xfId="0" applyNumberFormat="1" applyFont="1" applyFill="1" applyBorder="1" applyAlignment="1" applyProtection="1">
      <alignment horizontal="right" vertical="center" indent="1"/>
    </xf>
    <xf numFmtId="0" fontId="9" fillId="9" borderId="0" xfId="0" applyFont="1" applyFill="1" applyBorder="1" applyAlignment="1" applyProtection="1">
      <alignment horizontal="center" vertical="center"/>
    </xf>
    <xf numFmtId="0" fontId="41" fillId="5" borderId="57" xfId="6" applyFont="1" applyFill="1" applyBorder="1" applyAlignment="1" applyProtection="1">
      <alignment horizontal="left" vertical="center" wrapText="1"/>
    </xf>
    <xf numFmtId="167" fontId="8" fillId="9" borderId="57" xfId="6" applyNumberFormat="1" applyFont="1" applyFill="1" applyBorder="1" applyAlignment="1" applyProtection="1">
      <alignment horizontal="right" vertical="center" indent="1"/>
    </xf>
    <xf numFmtId="0" fontId="8" fillId="9" borderId="48" xfId="4" applyFont="1" applyFill="1" applyBorder="1" applyAlignment="1" applyProtection="1">
      <alignment horizontal="left" vertical="center" wrapText="1"/>
    </xf>
    <xf numFmtId="0" fontId="28" fillId="9" borderId="0" xfId="0" applyFont="1" applyFill="1" applyBorder="1" applyAlignment="1" applyProtection="1">
      <alignment horizontal="left" vertical="center"/>
    </xf>
    <xf numFmtId="0" fontId="2" fillId="9" borderId="0" xfId="0" applyFont="1" applyFill="1" applyBorder="1" applyAlignment="1" applyProtection="1">
      <alignment horizontal="left" vertical="center" wrapText="1"/>
    </xf>
    <xf numFmtId="10" fontId="3" fillId="9" borderId="3" xfId="2" applyNumberFormat="1" applyFont="1" applyFill="1" applyBorder="1" applyAlignment="1" applyProtection="1">
      <alignment horizontal="center" vertical="center" wrapText="1"/>
    </xf>
    <xf numFmtId="10" fontId="23" fillId="9" borderId="20" xfId="2" applyNumberFormat="1" applyFont="1" applyFill="1" applyBorder="1" applyAlignment="1" applyProtection="1">
      <alignment horizontal="right" indent="4"/>
    </xf>
    <xf numFmtId="0" fontId="8" fillId="9" borderId="1" xfId="4" applyFont="1" applyFill="1" applyBorder="1" applyAlignment="1" applyProtection="1">
      <alignment horizontal="center" vertical="center" wrapText="1"/>
    </xf>
    <xf numFmtId="0" fontId="3" fillId="10" borderId="3" xfId="4" applyFont="1" applyFill="1" applyBorder="1" applyAlignment="1" applyProtection="1">
      <alignment horizontal="center" vertical="center"/>
    </xf>
    <xf numFmtId="0" fontId="3" fillId="0" borderId="0" xfId="4" applyFont="1" applyBorder="1" applyProtection="1"/>
    <xf numFmtId="0" fontId="3" fillId="0" borderId="0" xfId="4" applyFont="1" applyBorder="1" applyAlignment="1" applyProtection="1">
      <alignment vertical="center" wrapText="1"/>
    </xf>
    <xf numFmtId="0" fontId="8" fillId="9" borderId="3" xfId="4" applyFont="1" applyFill="1" applyBorder="1" applyAlignment="1" applyProtection="1">
      <alignment horizontal="center" vertical="center"/>
    </xf>
    <xf numFmtId="0" fontId="8" fillId="9" borderId="3" xfId="4" applyFont="1" applyFill="1" applyBorder="1" applyAlignment="1" applyProtection="1">
      <alignment horizontal="center" vertical="center" wrapText="1"/>
    </xf>
    <xf numFmtId="0" fontId="8" fillId="0" borderId="41" xfId="4" applyFont="1" applyBorder="1" applyAlignment="1" applyProtection="1">
      <alignment horizontal="center" vertical="center"/>
    </xf>
    <xf numFmtId="0" fontId="3" fillId="0" borderId="3" xfId="4" applyFont="1" applyFill="1" applyBorder="1" applyAlignment="1" applyProtection="1">
      <alignment horizontal="center" vertical="center"/>
    </xf>
    <xf numFmtId="4" fontId="22" fillId="0" borderId="3" xfId="4" applyNumberFormat="1" applyFont="1" applyFill="1" applyBorder="1" applyAlignment="1" applyProtection="1">
      <alignment horizontal="left" vertical="center" wrapText="1"/>
    </xf>
    <xf numFmtId="4" fontId="3" fillId="0" borderId="0" xfId="4" applyNumberFormat="1" applyFont="1" applyFill="1" applyBorder="1" applyAlignment="1">
      <alignment horizontal="center" vertical="center"/>
    </xf>
    <xf numFmtId="4" fontId="3" fillId="9" borderId="0" xfId="4" applyNumberFormat="1" applyFont="1" applyFill="1" applyBorder="1" applyAlignment="1">
      <alignment horizontal="center" vertical="center"/>
    </xf>
    <xf numFmtId="4" fontId="3" fillId="9" borderId="0" xfId="4" applyNumberFormat="1" applyFont="1" applyFill="1" applyBorder="1" applyAlignment="1">
      <alignment vertical="center"/>
    </xf>
    <xf numFmtId="0" fontId="8" fillId="5" borderId="3" xfId="4" applyFont="1" applyFill="1" applyBorder="1" applyAlignment="1" applyProtection="1">
      <alignment horizontal="center" vertical="center" wrapText="1"/>
    </xf>
    <xf numFmtId="4" fontId="3" fillId="5" borderId="0" xfId="4" applyNumberFormat="1" applyFont="1" applyFill="1" applyBorder="1" applyAlignment="1">
      <alignment vertical="center"/>
    </xf>
    <xf numFmtId="0" fontId="22" fillId="0" borderId="3" xfId="4" applyFont="1" applyFill="1" applyBorder="1" applyAlignment="1" applyProtection="1">
      <alignment horizontal="center" vertical="center"/>
    </xf>
    <xf numFmtId="4" fontId="22" fillId="0" borderId="3" xfId="4" applyNumberFormat="1" applyFont="1" applyFill="1" applyBorder="1" applyAlignment="1" applyProtection="1">
      <alignment horizontal="right" vertical="center" indent="2"/>
    </xf>
    <xf numFmtId="4" fontId="3" fillId="0" borderId="3" xfId="4" applyNumberFormat="1" applyFont="1" applyFill="1" applyBorder="1" applyAlignment="1" applyProtection="1">
      <alignment horizontal="right" vertical="center" indent="2"/>
    </xf>
    <xf numFmtId="0" fontId="22" fillId="0" borderId="0" xfId="4" applyFont="1" applyFill="1" applyBorder="1" applyAlignment="1" applyProtection="1">
      <alignment horizontal="center" vertical="center"/>
    </xf>
    <xf numFmtId="4" fontId="22" fillId="0" borderId="0" xfId="4" applyNumberFormat="1" applyFont="1" applyFill="1" applyBorder="1" applyAlignment="1" applyProtection="1">
      <alignment horizontal="left" vertical="center" wrapText="1"/>
    </xf>
    <xf numFmtId="4" fontId="22" fillId="0" borderId="0" xfId="4" applyNumberFormat="1" applyFont="1" applyFill="1" applyBorder="1" applyAlignment="1" applyProtection="1">
      <alignment horizontal="right" vertical="center" indent="2"/>
    </xf>
    <xf numFmtId="4" fontId="3" fillId="9" borderId="0" xfId="4" applyNumberFormat="1" applyFont="1" applyFill="1" applyBorder="1" applyAlignment="1" applyProtection="1">
      <alignment horizontal="right" vertical="center" indent="2"/>
    </xf>
    <xf numFmtId="4" fontId="8" fillId="9" borderId="0" xfId="4" applyNumberFormat="1" applyFont="1" applyFill="1" applyBorder="1" applyAlignment="1" applyProtection="1">
      <alignment horizontal="right" vertical="center" indent="2"/>
    </xf>
    <xf numFmtId="4" fontId="22" fillId="0" borderId="0" xfId="4" applyNumberFormat="1" applyFont="1" applyFill="1" applyBorder="1" applyAlignment="1" applyProtection="1">
      <alignment horizontal="center" vertical="center" wrapText="1"/>
    </xf>
    <xf numFmtId="4" fontId="22" fillId="0" borderId="0" xfId="4" applyNumberFormat="1" applyFont="1" applyFill="1" applyBorder="1" applyAlignment="1" applyProtection="1">
      <alignment horizontal="center" vertical="center"/>
    </xf>
    <xf numFmtId="4" fontId="3" fillId="9" borderId="0" xfId="4" applyNumberFormat="1" applyFont="1" applyFill="1" applyBorder="1" applyAlignment="1" applyProtection="1">
      <alignment vertical="center"/>
    </xf>
    <xf numFmtId="4" fontId="3" fillId="9" borderId="0" xfId="4" applyNumberFormat="1" applyFont="1" applyFill="1" applyBorder="1" applyAlignment="1" applyProtection="1">
      <alignment horizontal="center" vertical="center"/>
    </xf>
    <xf numFmtId="4" fontId="8" fillId="9" borderId="0" xfId="4" applyNumberFormat="1" applyFont="1" applyFill="1" applyBorder="1" applyAlignment="1" applyProtection="1">
      <alignment horizontal="center" vertical="center"/>
    </xf>
    <xf numFmtId="0" fontId="8" fillId="11" borderId="3" xfId="4" applyFont="1" applyFill="1" applyBorder="1" applyAlignment="1" applyProtection="1">
      <alignment horizontal="center" vertical="center" wrapText="1"/>
    </xf>
    <xf numFmtId="4" fontId="22" fillId="9" borderId="0" xfId="4" applyNumberFormat="1" applyFont="1" applyFill="1" applyBorder="1" applyAlignment="1" applyProtection="1">
      <alignment horizontal="right" vertical="center" indent="2"/>
    </xf>
    <xf numFmtId="0" fontId="8" fillId="9" borderId="0" xfId="4" applyFont="1" applyFill="1" applyBorder="1" applyAlignment="1" applyProtection="1">
      <alignment vertical="center" wrapText="1"/>
    </xf>
    <xf numFmtId="4" fontId="3" fillId="9" borderId="3" xfId="4" applyNumberFormat="1" applyFont="1" applyFill="1" applyBorder="1" applyAlignment="1" applyProtection="1">
      <alignment horizontal="right" vertical="center" indent="2"/>
    </xf>
    <xf numFmtId="4" fontId="8" fillId="9" borderId="0" xfId="4" applyNumberFormat="1" applyFont="1" applyFill="1" applyBorder="1" applyAlignment="1" applyProtection="1">
      <alignment horizontal="center"/>
    </xf>
    <xf numFmtId="0" fontId="3" fillId="0" borderId="0" xfId="4" applyFont="1" applyAlignment="1">
      <alignment horizontal="left" vertical="center"/>
    </xf>
    <xf numFmtId="4" fontId="8" fillId="5" borderId="0" xfId="4" applyNumberFormat="1" applyFont="1" applyFill="1" applyBorder="1" applyAlignment="1">
      <alignment vertical="center"/>
    </xf>
    <xf numFmtId="0" fontId="3" fillId="0" borderId="0" xfId="4" applyAlignment="1">
      <alignment horizontal="left" vertical="center"/>
    </xf>
    <xf numFmtId="0" fontId="8" fillId="0" borderId="0" xfId="4" applyFont="1"/>
    <xf numFmtId="2" fontId="3" fillId="0" borderId="0" xfId="4" applyNumberFormat="1" applyFont="1"/>
    <xf numFmtId="0" fontId="3" fillId="0" borderId="0" xfId="4" applyFont="1" applyAlignment="1">
      <alignment vertical="center" wrapText="1"/>
    </xf>
    <xf numFmtId="0" fontId="24" fillId="0" borderId="0" xfId="4" applyFont="1"/>
    <xf numFmtId="0" fontId="22" fillId="9" borderId="31" xfId="0" applyFont="1" applyFill="1" applyBorder="1" applyProtection="1"/>
    <xf numFmtId="0" fontId="3" fillId="7" borderId="3" xfId="4" applyFont="1" applyFill="1" applyBorder="1" applyAlignment="1" applyProtection="1">
      <alignment horizontal="center" vertical="center" wrapText="1"/>
    </xf>
    <xf numFmtId="0" fontId="3" fillId="9" borderId="0" xfId="0" applyFont="1" applyFill="1" applyAlignment="1" applyProtection="1">
      <alignment horizontal="left" vertical="center" wrapText="1"/>
    </xf>
    <xf numFmtId="0" fontId="8"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xf>
    <xf numFmtId="0" fontId="8" fillId="9" borderId="0" xfId="4" applyFont="1" applyFill="1" applyBorder="1" applyAlignment="1" applyProtection="1">
      <alignment horizontal="center"/>
    </xf>
    <xf numFmtId="0" fontId="8" fillId="5" borderId="0" xfId="4" applyFont="1" applyFill="1" applyBorder="1" applyAlignment="1">
      <alignment horizontal="center" vertical="center" wrapText="1"/>
    </xf>
    <xf numFmtId="2" fontId="30" fillId="9" borderId="55" xfId="0" applyNumberFormat="1" applyFont="1" applyFill="1" applyBorder="1" applyAlignment="1" applyProtection="1"/>
    <xf numFmtId="4" fontId="30" fillId="9" borderId="55" xfId="0" applyNumberFormat="1" applyFont="1" applyFill="1" applyBorder="1" applyAlignment="1" applyProtection="1"/>
    <xf numFmtId="0" fontId="30" fillId="9" borderId="55" xfId="0" applyFont="1" applyFill="1" applyBorder="1" applyAlignment="1" applyProtection="1"/>
    <xf numFmtId="0" fontId="30" fillId="9" borderId="55" xfId="0" applyFont="1" applyFill="1" applyBorder="1" applyAlignment="1" applyProtection="1">
      <alignment wrapText="1"/>
    </xf>
    <xf numFmtId="4" fontId="30" fillId="9" borderId="55" xfId="4" applyNumberFormat="1" applyFont="1" applyFill="1" applyBorder="1" applyAlignment="1" applyProtection="1">
      <alignment wrapText="1"/>
    </xf>
    <xf numFmtId="171" fontId="8" fillId="0" borderId="3" xfId="4" applyNumberFormat="1" applyFont="1" applyFill="1" applyBorder="1" applyAlignment="1" applyProtection="1">
      <alignment horizontal="center" vertical="center" wrapText="1"/>
    </xf>
    <xf numFmtId="0" fontId="22" fillId="9" borderId="0" xfId="0" applyFont="1" applyFill="1" applyAlignment="1" applyProtection="1">
      <alignment horizontal="right"/>
    </xf>
    <xf numFmtId="0" fontId="22" fillId="0" borderId="0" xfId="0" applyFont="1" applyFill="1" applyAlignment="1" applyProtection="1">
      <alignment horizontal="left"/>
    </xf>
    <xf numFmtId="0" fontId="22" fillId="0" borderId="0" xfId="0" applyFont="1" applyAlignment="1" applyProtection="1">
      <alignment horizontal="left"/>
    </xf>
    <xf numFmtId="0" fontId="8" fillId="7" borderId="3" xfId="4" applyFont="1" applyFill="1" applyBorder="1" applyAlignment="1" applyProtection="1">
      <alignment horizontal="right" vertical="center" wrapText="1"/>
    </xf>
    <xf numFmtId="0" fontId="30" fillId="9" borderId="61" xfId="0" applyFont="1" applyFill="1" applyBorder="1" applyAlignment="1" applyProtection="1">
      <alignment wrapText="1"/>
    </xf>
    <xf numFmtId="4" fontId="30" fillId="9" borderId="61" xfId="0" applyNumberFormat="1" applyFont="1" applyFill="1" applyBorder="1" applyAlignment="1" applyProtection="1"/>
    <xf numFmtId="2" fontId="30" fillId="9" borderId="61" xfId="0" applyNumberFormat="1" applyFont="1" applyFill="1" applyBorder="1" applyAlignment="1" applyProtection="1"/>
    <xf numFmtId="4" fontId="30" fillId="9" borderId="61" xfId="4" applyNumberFormat="1" applyFont="1" applyFill="1" applyBorder="1" applyAlignment="1" applyProtection="1">
      <alignment wrapText="1"/>
    </xf>
    <xf numFmtId="0" fontId="30" fillId="9" borderId="61" xfId="0" applyFont="1" applyFill="1" applyBorder="1" applyAlignment="1" applyProtection="1"/>
    <xf numFmtId="4" fontId="8" fillId="9" borderId="0" xfId="4" applyNumberFormat="1" applyFont="1" applyFill="1" applyBorder="1" applyAlignment="1" applyProtection="1">
      <alignment horizontal="right" vertical="center" indent="1"/>
    </xf>
    <xf numFmtId="0" fontId="8" fillId="0" borderId="3" xfId="4" applyFont="1" applyFill="1" applyBorder="1" applyAlignment="1" applyProtection="1">
      <alignment horizontal="center" vertical="center"/>
    </xf>
    <xf numFmtId="0" fontId="22" fillId="8" borderId="3" xfId="4" applyFont="1" applyFill="1" applyBorder="1" applyAlignment="1" applyProtection="1">
      <alignment horizontal="center" vertical="center"/>
    </xf>
    <xf numFmtId="4" fontId="22" fillId="8" borderId="3" xfId="4" applyNumberFormat="1" applyFont="1" applyFill="1" applyBorder="1" applyAlignment="1" applyProtection="1">
      <alignment horizontal="left" vertical="center" wrapText="1"/>
    </xf>
    <xf numFmtId="4" fontId="22" fillId="8" borderId="3" xfId="4" applyNumberFormat="1" applyFont="1" applyFill="1" applyBorder="1" applyAlignment="1" applyProtection="1">
      <alignment horizontal="right" vertical="center" indent="2"/>
    </xf>
    <xf numFmtId="4" fontId="3" fillId="8" borderId="3" xfId="4" applyNumberFormat="1" applyFont="1" applyFill="1" applyBorder="1" applyAlignment="1" applyProtection="1">
      <alignment horizontal="right" vertical="center" indent="2"/>
    </xf>
    <xf numFmtId="0" fontId="8" fillId="8" borderId="3" xfId="4" applyFont="1" applyFill="1" applyBorder="1" applyAlignment="1" applyProtection="1">
      <alignment horizontal="center" vertical="center"/>
    </xf>
    <xf numFmtId="0" fontId="22" fillId="9" borderId="48" xfId="0" applyFont="1" applyFill="1" applyBorder="1" applyAlignment="1" applyProtection="1">
      <alignment horizontal="left" vertical="center" wrapText="1"/>
    </xf>
    <xf numFmtId="171" fontId="23" fillId="9" borderId="48" xfId="1" applyNumberFormat="1" applyFont="1" applyFill="1" applyBorder="1" applyAlignment="1" applyProtection="1">
      <alignment horizontal="center" vertical="center"/>
    </xf>
    <xf numFmtId="4" fontId="3" fillId="9" borderId="48" xfId="0" applyNumberFormat="1" applyFont="1" applyFill="1" applyBorder="1" applyAlignment="1" applyProtection="1">
      <alignment horizontal="right" vertical="center" indent="1"/>
    </xf>
    <xf numFmtId="4" fontId="22" fillId="9" borderId="48" xfId="0" applyNumberFormat="1" applyFont="1" applyFill="1" applyBorder="1" applyAlignment="1" applyProtection="1">
      <alignment horizontal="right" vertical="center" indent="1"/>
    </xf>
    <xf numFmtId="4" fontId="3" fillId="9" borderId="48" xfId="4" applyNumberFormat="1" applyFont="1" applyFill="1" applyBorder="1" applyAlignment="1" applyProtection="1">
      <alignment horizontal="right" vertical="center" wrapText="1" indent="1"/>
    </xf>
    <xf numFmtId="171" fontId="8" fillId="9" borderId="48" xfId="4" applyNumberFormat="1" applyFont="1" applyFill="1" applyBorder="1" applyAlignment="1" applyProtection="1">
      <alignment horizontal="center" vertical="center" wrapText="1"/>
    </xf>
    <xf numFmtId="0" fontId="3" fillId="7" borderId="3" xfId="4" applyFont="1" applyFill="1" applyBorder="1" applyAlignment="1" applyProtection="1">
      <alignment horizontal="center" vertical="center" wrapText="1"/>
    </xf>
    <xf numFmtId="0" fontId="3" fillId="5" borderId="0" xfId="4" applyFont="1" applyFill="1" applyBorder="1" applyAlignment="1" applyProtection="1">
      <alignment horizontal="left" vertical="center" wrapText="1"/>
    </xf>
    <xf numFmtId="0" fontId="8" fillId="5" borderId="0" xfId="4" applyFont="1" applyFill="1" applyBorder="1" applyAlignment="1">
      <alignment horizontal="center" vertical="center" wrapText="1"/>
    </xf>
    <xf numFmtId="4" fontId="3" fillId="5" borderId="0" xfId="4" applyNumberFormat="1" applyFont="1" applyFill="1" applyBorder="1" applyAlignment="1">
      <alignment horizontal="left" vertical="center"/>
    </xf>
    <xf numFmtId="0" fontId="3" fillId="0" borderId="0" xfId="4" applyFont="1" applyAlignment="1">
      <alignment horizontal="left"/>
    </xf>
    <xf numFmtId="0" fontId="22" fillId="9" borderId="0" xfId="4" applyFont="1" applyFill="1" applyBorder="1" applyAlignment="1" applyProtection="1">
      <alignment horizontal="center" vertical="center"/>
    </xf>
    <xf numFmtId="4" fontId="22" fillId="9" borderId="0" xfId="4" applyNumberFormat="1" applyFont="1" applyFill="1" applyBorder="1" applyAlignment="1" applyProtection="1">
      <alignment horizontal="left" vertical="center" wrapText="1"/>
    </xf>
    <xf numFmtId="2" fontId="3" fillId="9" borderId="0" xfId="4" applyNumberFormat="1" applyFont="1" applyFill="1" applyBorder="1" applyAlignment="1" applyProtection="1">
      <alignment horizontal="right" vertical="center" indent="2"/>
    </xf>
    <xf numFmtId="171" fontId="8" fillId="9" borderId="3" xfId="4" applyNumberFormat="1" applyFont="1" applyFill="1" applyBorder="1" applyAlignment="1" applyProtection="1">
      <alignment horizontal="right" vertical="center" indent="2"/>
    </xf>
    <xf numFmtId="171" fontId="8" fillId="8" borderId="3" xfId="4" applyNumberFormat="1" applyFont="1" applyFill="1" applyBorder="1" applyAlignment="1" applyProtection="1">
      <alignment horizontal="right" vertical="center" indent="2"/>
    </xf>
    <xf numFmtId="0" fontId="8" fillId="9" borderId="3" xfId="4" applyFont="1" applyFill="1" applyBorder="1" applyAlignment="1" applyProtection="1">
      <alignment horizontal="center" wrapText="1"/>
    </xf>
    <xf numFmtId="10" fontId="9" fillId="0" borderId="25" xfId="0" applyNumberFormat="1" applyFont="1" applyBorder="1" applyAlignment="1" applyProtection="1">
      <alignment horizontal="justify" vertical="center"/>
    </xf>
    <xf numFmtId="10" fontId="9" fillId="9" borderId="25" xfId="0" applyNumberFormat="1" applyFont="1" applyFill="1" applyBorder="1" applyAlignment="1" applyProtection="1">
      <alignment horizontal="justify" vertical="center"/>
    </xf>
    <xf numFmtId="0" fontId="4" fillId="9" borderId="0" xfId="0" applyFont="1" applyFill="1" applyBorder="1" applyAlignment="1" applyProtection="1">
      <alignment horizontal="left"/>
    </xf>
    <xf numFmtId="0" fontId="8" fillId="0" borderId="0" xfId="4" applyFont="1" applyBorder="1" applyAlignment="1" applyProtection="1">
      <alignment horizontal="right"/>
    </xf>
    <xf numFmtId="0" fontId="8" fillId="7" borderId="2" xfId="4" applyFont="1" applyFill="1" applyBorder="1" applyAlignment="1" applyProtection="1">
      <alignment horizontal="center" vertical="center" wrapText="1"/>
    </xf>
    <xf numFmtId="0" fontId="8" fillId="5" borderId="2" xfId="4" applyFont="1" applyFill="1" applyBorder="1" applyAlignment="1" applyProtection="1">
      <alignment horizontal="center" vertical="center" wrapText="1"/>
    </xf>
    <xf numFmtId="171" fontId="8" fillId="0" borderId="3" xfId="4" applyNumberFormat="1" applyFont="1" applyFill="1" applyBorder="1" applyAlignment="1" applyProtection="1">
      <alignment horizontal="center" vertical="center"/>
    </xf>
    <xf numFmtId="171" fontId="8" fillId="8" borderId="3" xfId="4" applyNumberFormat="1" applyFont="1" applyFill="1" applyBorder="1" applyAlignment="1" applyProtection="1">
      <alignment horizontal="center" vertical="center"/>
    </xf>
    <xf numFmtId="171" fontId="22" fillId="0" borderId="3" xfId="4" applyNumberFormat="1" applyFont="1" applyFill="1" applyBorder="1" applyAlignment="1" applyProtection="1">
      <alignment horizontal="center" vertical="center"/>
    </xf>
    <xf numFmtId="171" fontId="22" fillId="8" borderId="3" xfId="4" applyNumberFormat="1" applyFont="1" applyFill="1" applyBorder="1" applyAlignment="1" applyProtection="1">
      <alignment horizontal="center" vertical="center"/>
    </xf>
    <xf numFmtId="171" fontId="3" fillId="0" borderId="3" xfId="4" applyNumberFormat="1" applyFont="1" applyBorder="1" applyAlignment="1" applyProtection="1">
      <alignment horizontal="center" vertical="center"/>
    </xf>
    <xf numFmtId="171" fontId="3" fillId="8" borderId="3" xfId="4" applyNumberFormat="1" applyFont="1" applyFill="1" applyBorder="1" applyAlignment="1" applyProtection="1">
      <alignment horizontal="center" vertical="center"/>
    </xf>
    <xf numFmtId="0" fontId="3" fillId="0" borderId="0" xfId="4" applyFont="1" applyFill="1"/>
    <xf numFmtId="0" fontId="3" fillId="0" borderId="0" xfId="4" applyFont="1" applyFill="1" applyAlignment="1">
      <alignment vertical="center" wrapText="1"/>
    </xf>
    <xf numFmtId="0" fontId="24" fillId="0" borderId="0" xfId="4" applyFont="1" applyFill="1"/>
    <xf numFmtId="0" fontId="25" fillId="0" borderId="0" xfId="4" applyFont="1" applyFill="1" applyAlignment="1">
      <alignment vertical="center" wrapText="1"/>
    </xf>
    <xf numFmtId="4" fontId="8" fillId="0" borderId="0" xfId="4" applyNumberFormat="1" applyFont="1" applyFill="1" applyBorder="1" applyAlignment="1" applyProtection="1">
      <alignment wrapText="1"/>
    </xf>
    <xf numFmtId="0" fontId="8" fillId="0" borderId="0" xfId="0" applyFont="1" applyFill="1" applyAlignment="1" applyProtection="1"/>
    <xf numFmtId="0" fontId="8" fillId="0" borderId="0" xfId="0" applyFont="1" applyFill="1" applyAlignment="1" applyProtection="1">
      <alignment horizontal="left" vertical="center" wrapText="1"/>
    </xf>
    <xf numFmtId="0" fontId="30" fillId="0" borderId="0" xfId="0" applyFont="1" applyFill="1" applyAlignment="1" applyProtection="1"/>
    <xf numFmtId="0" fontId="31" fillId="0" borderId="0" xfId="0" applyFont="1" applyFill="1" applyAlignment="1" applyProtection="1">
      <alignment vertical="center"/>
    </xf>
    <xf numFmtId="0" fontId="51" fillId="0" borderId="0" xfId="0" applyFont="1" applyFill="1"/>
    <xf numFmtId="0" fontId="3" fillId="7" borderId="3" xfId="4" applyFont="1" applyFill="1" applyBorder="1" applyAlignment="1" applyProtection="1">
      <alignment horizontal="center" vertical="center" wrapText="1"/>
    </xf>
    <xf numFmtId="0" fontId="8" fillId="5" borderId="0" xfId="4" applyFont="1" applyFill="1" applyBorder="1" applyAlignment="1">
      <alignment horizontal="center" vertical="center" wrapText="1"/>
    </xf>
    <xf numFmtId="4" fontId="3" fillId="0" borderId="3" xfId="0" applyNumberFormat="1" applyFont="1" applyFill="1" applyBorder="1" applyAlignment="1" applyProtection="1">
      <alignment horizontal="right" vertical="center" indent="1"/>
    </xf>
    <xf numFmtId="4" fontId="3" fillId="0" borderId="3" xfId="4" applyNumberFormat="1" applyFont="1" applyFill="1" applyBorder="1" applyAlignment="1" applyProtection="1">
      <alignment horizontal="right" vertical="center" wrapText="1" indent="1"/>
    </xf>
    <xf numFmtId="4" fontId="23" fillId="9" borderId="66" xfId="0" applyNumberFormat="1" applyFont="1" applyFill="1" applyBorder="1" applyAlignment="1" applyProtection="1">
      <alignment horizontal="right" vertical="center"/>
    </xf>
    <xf numFmtId="0" fontId="22" fillId="9" borderId="0" xfId="0" applyFont="1" applyFill="1" applyBorder="1" applyAlignment="1" applyProtection="1">
      <alignment horizontal="right"/>
    </xf>
    <xf numFmtId="4" fontId="22" fillId="9" borderId="3" xfId="0" applyNumberFormat="1" applyFont="1" applyFill="1" applyBorder="1" applyAlignment="1" applyProtection="1">
      <alignment horizontal="right" vertical="center" indent="1"/>
    </xf>
    <xf numFmtId="0" fontId="22" fillId="8" borderId="3" xfId="0" applyFont="1" applyFill="1" applyBorder="1" applyAlignment="1" applyProtection="1">
      <alignment horizontal="center" vertical="center"/>
    </xf>
    <xf numFmtId="0" fontId="22" fillId="8" borderId="3" xfId="0" applyFont="1" applyFill="1" applyBorder="1" applyAlignment="1" applyProtection="1">
      <alignment horizontal="left" vertical="center" wrapText="1"/>
    </xf>
    <xf numFmtId="4" fontId="3" fillId="8" borderId="3" xfId="0" applyNumberFormat="1" applyFont="1" applyFill="1" applyBorder="1" applyAlignment="1" applyProtection="1">
      <alignment horizontal="right" vertical="center" indent="1"/>
    </xf>
    <xf numFmtId="4" fontId="3" fillId="8" borderId="3" xfId="4" applyNumberFormat="1" applyFont="1" applyFill="1" applyBorder="1" applyAlignment="1" applyProtection="1">
      <alignment horizontal="right" vertical="center" wrapText="1" indent="1"/>
    </xf>
    <xf numFmtId="171" fontId="8" fillId="8" borderId="3" xfId="4" applyNumberFormat="1" applyFont="1" applyFill="1" applyBorder="1" applyAlignment="1" applyProtection="1">
      <alignment horizontal="center" vertical="center" wrapText="1"/>
    </xf>
    <xf numFmtId="171" fontId="22" fillId="9" borderId="0" xfId="0" applyNumberFormat="1" applyFont="1" applyFill="1" applyAlignment="1" applyProtection="1">
      <alignment horizontal="right"/>
    </xf>
    <xf numFmtId="4" fontId="22" fillId="9" borderId="3" xfId="0" applyNumberFormat="1" applyFont="1" applyFill="1" applyBorder="1" applyAlignment="1" applyProtection="1">
      <alignment horizontal="right" vertical="center" indent="1"/>
    </xf>
    <xf numFmtId="4" fontId="22" fillId="8" borderId="3" xfId="0" applyNumberFormat="1" applyFont="1" applyFill="1" applyBorder="1" applyAlignment="1" applyProtection="1">
      <alignment horizontal="right" vertical="center" indent="1"/>
    </xf>
    <xf numFmtId="4" fontId="22" fillId="9" borderId="3" xfId="0" applyNumberFormat="1" applyFont="1" applyFill="1" applyBorder="1" applyAlignment="1" applyProtection="1">
      <alignment horizontal="right" vertical="center" indent="1"/>
    </xf>
    <xf numFmtId="0" fontId="43" fillId="9" borderId="48" xfId="0" applyFont="1" applyFill="1" applyBorder="1" applyAlignment="1" applyProtection="1">
      <alignment horizontal="left" vertical="top"/>
    </xf>
    <xf numFmtId="0" fontId="29" fillId="9" borderId="0" xfId="0" applyFont="1" applyFill="1" applyBorder="1" applyProtection="1"/>
    <xf numFmtId="0" fontId="22" fillId="9" borderId="3" xfId="0" applyFont="1" applyFill="1" applyBorder="1" applyAlignment="1" applyProtection="1">
      <alignment vertical="center" wrapText="1"/>
    </xf>
    <xf numFmtId="0" fontId="36" fillId="9" borderId="55" xfId="4" applyFont="1" applyFill="1" applyBorder="1" applyAlignment="1" applyProtection="1">
      <alignment vertical="center"/>
    </xf>
    <xf numFmtId="0" fontId="8" fillId="8" borderId="3" xfId="4" applyFont="1" applyFill="1" applyBorder="1" applyAlignment="1" applyProtection="1">
      <alignment horizontal="center" vertical="center" wrapText="1"/>
    </xf>
    <xf numFmtId="4" fontId="22" fillId="9" borderId="3" xfId="0" applyNumberFormat="1" applyFont="1" applyFill="1" applyBorder="1" applyAlignment="1" applyProtection="1">
      <alignment horizontal="right" vertical="center" indent="1"/>
    </xf>
    <xf numFmtId="4" fontId="22" fillId="8" borderId="3" xfId="0" applyNumberFormat="1" applyFont="1" applyFill="1" applyBorder="1" applyAlignment="1" applyProtection="1">
      <alignment horizontal="right" vertical="center" indent="1"/>
    </xf>
    <xf numFmtId="0" fontId="29" fillId="9" borderId="0" xfId="0" applyFont="1" applyFill="1" applyBorder="1" applyAlignment="1" applyProtection="1">
      <alignment horizontal="center"/>
    </xf>
    <xf numFmtId="0" fontId="3" fillId="10" borderId="3" xfId="4" applyFont="1" applyFill="1" applyBorder="1" applyAlignment="1" applyProtection="1">
      <alignment horizontal="center" wrapText="1"/>
      <protection locked="0"/>
    </xf>
    <xf numFmtId="171" fontId="23" fillId="10" borderId="3" xfId="1" applyNumberFormat="1" applyFont="1" applyFill="1" applyBorder="1" applyAlignment="1" applyProtection="1">
      <alignment horizontal="center" vertical="center"/>
      <protection locked="0"/>
    </xf>
    <xf numFmtId="171" fontId="3" fillId="10" borderId="3" xfId="1" applyNumberFormat="1" applyFont="1" applyFill="1" applyBorder="1" applyAlignment="1" applyProtection="1">
      <alignment horizontal="center" vertical="center" wrapText="1"/>
      <protection locked="0"/>
    </xf>
    <xf numFmtId="10" fontId="3" fillId="10" borderId="3" xfId="1" applyNumberFormat="1" applyFont="1" applyFill="1" applyBorder="1" applyAlignment="1" applyProtection="1">
      <alignment horizontal="center" vertical="center" wrapText="1"/>
      <protection locked="0"/>
    </xf>
    <xf numFmtId="1" fontId="3" fillId="10" borderId="3" xfId="1" applyNumberFormat="1" applyFont="1" applyFill="1" applyBorder="1" applyAlignment="1" applyProtection="1">
      <alignment horizontal="center" vertical="center" wrapText="1"/>
      <protection locked="0"/>
    </xf>
    <xf numFmtId="0" fontId="8" fillId="10" borderId="3" xfId="0" applyFont="1" applyFill="1" applyBorder="1" applyAlignment="1" applyProtection="1">
      <alignment horizontal="center" vertical="center"/>
      <protection locked="0"/>
    </xf>
    <xf numFmtId="4" fontId="3" fillId="10" borderId="3" xfId="0" applyNumberFormat="1" applyFont="1" applyFill="1" applyBorder="1" applyAlignment="1" applyProtection="1">
      <alignment horizontal="right" vertical="center" indent="1"/>
      <protection locked="0"/>
    </xf>
    <xf numFmtId="4" fontId="3" fillId="10" borderId="7" xfId="0" applyNumberFormat="1" applyFont="1" applyFill="1" applyBorder="1" applyAlignment="1" applyProtection="1">
      <alignment horizontal="right" vertical="center" indent="1"/>
      <protection locked="0"/>
    </xf>
    <xf numFmtId="4" fontId="3" fillId="10" borderId="1" xfId="0" applyNumberFormat="1" applyFont="1" applyFill="1" applyBorder="1" applyAlignment="1" applyProtection="1">
      <alignment horizontal="right" vertical="center" indent="1"/>
      <protection locked="0"/>
    </xf>
    <xf numFmtId="10" fontId="23" fillId="10" borderId="53" xfId="2" applyNumberFormat="1" applyFont="1" applyFill="1" applyBorder="1" applyAlignment="1" applyProtection="1">
      <alignment horizontal="right" indent="4"/>
      <protection locked="0"/>
    </xf>
    <xf numFmtId="10" fontId="23" fillId="10" borderId="46" xfId="2" applyNumberFormat="1" applyFont="1" applyFill="1" applyBorder="1" applyAlignment="1" applyProtection="1">
      <alignment horizontal="right" indent="4"/>
      <protection locked="0"/>
    </xf>
    <xf numFmtId="10" fontId="23" fillId="10" borderId="28" xfId="2" applyNumberFormat="1" applyFont="1" applyFill="1" applyBorder="1" applyAlignment="1" applyProtection="1">
      <alignment horizontal="right" indent="4"/>
      <protection locked="0"/>
    </xf>
    <xf numFmtId="4" fontId="52" fillId="10" borderId="3" xfId="0" applyNumberFormat="1" applyFont="1" applyFill="1" applyBorder="1" applyAlignment="1" applyProtection="1">
      <alignment horizontal="right" vertical="center" indent="1"/>
      <protection locked="0"/>
    </xf>
    <xf numFmtId="0" fontId="8" fillId="10" borderId="1" xfId="0" applyFont="1" applyFill="1" applyBorder="1" applyAlignment="1" applyProtection="1">
      <alignment horizontal="center" vertical="center"/>
    </xf>
    <xf numFmtId="0" fontId="8" fillId="10" borderId="8" xfId="0" applyFont="1" applyFill="1" applyBorder="1" applyAlignment="1" applyProtection="1">
      <alignment horizontal="center" vertical="center"/>
    </xf>
    <xf numFmtId="0" fontId="8" fillId="9" borderId="0" xfId="0" applyFont="1" applyFill="1" applyAlignment="1" applyProtection="1">
      <alignment horizontal="left" vertical="center" wrapText="1"/>
    </xf>
    <xf numFmtId="4" fontId="22" fillId="8" borderId="3" xfId="0" applyNumberFormat="1" applyFont="1" applyFill="1" applyBorder="1" applyAlignment="1" applyProtection="1">
      <alignment horizontal="right" vertical="center" indent="1"/>
    </xf>
    <xf numFmtId="4" fontId="22" fillId="9" borderId="3" xfId="0" applyNumberFormat="1" applyFont="1" applyFill="1" applyBorder="1" applyAlignment="1" applyProtection="1">
      <alignment horizontal="right" vertical="center" indent="1"/>
    </xf>
    <xf numFmtId="4" fontId="23" fillId="10" borderId="1" xfId="0" applyNumberFormat="1" applyFont="1" applyFill="1" applyBorder="1" applyAlignment="1" applyProtection="1">
      <alignment horizontal="center" vertical="center"/>
      <protection locked="0"/>
    </xf>
    <xf numFmtId="4" fontId="23" fillId="10" borderId="11" xfId="0" applyNumberFormat="1" applyFont="1" applyFill="1" applyBorder="1" applyAlignment="1" applyProtection="1">
      <alignment horizontal="center" vertical="center"/>
      <protection locked="0"/>
    </xf>
    <xf numFmtId="4" fontId="23" fillId="10" borderId="8" xfId="0" applyNumberFormat="1" applyFont="1" applyFill="1" applyBorder="1" applyAlignment="1" applyProtection="1">
      <alignment horizontal="center" vertical="center"/>
      <protection locked="0"/>
    </xf>
    <xf numFmtId="0" fontId="50" fillId="9" borderId="0" xfId="4" applyFont="1" applyFill="1" applyBorder="1" applyAlignment="1" applyProtection="1">
      <alignment horizontal="center" vertical="center"/>
    </xf>
    <xf numFmtId="0" fontId="26" fillId="9" borderId="0" xfId="4" applyFont="1" applyFill="1" applyBorder="1" applyAlignment="1" applyProtection="1">
      <alignment horizontal="center" wrapText="1"/>
    </xf>
    <xf numFmtId="0" fontId="18" fillId="9" borderId="0" xfId="4" applyFont="1" applyFill="1" applyBorder="1" applyAlignment="1" applyProtection="1">
      <alignment horizontal="center" wrapText="1"/>
    </xf>
    <xf numFmtId="0" fontId="8" fillId="10" borderId="38" xfId="4" applyFont="1" applyFill="1" applyBorder="1" applyAlignment="1" applyProtection="1">
      <alignment horizontal="center" wrapText="1"/>
      <protection locked="0"/>
    </xf>
    <xf numFmtId="0" fontId="8" fillId="10" borderId="48" xfId="4" applyFont="1" applyFill="1" applyBorder="1" applyAlignment="1" applyProtection="1">
      <alignment horizontal="center" wrapText="1"/>
      <protection locked="0"/>
    </xf>
    <xf numFmtId="0" fontId="8" fillId="10" borderId="49" xfId="4" applyFont="1" applyFill="1" applyBorder="1" applyAlignment="1" applyProtection="1">
      <alignment horizontal="center" wrapText="1"/>
      <protection locked="0"/>
    </xf>
    <xf numFmtId="0" fontId="8" fillId="10" borderId="32" xfId="4" applyFont="1" applyFill="1" applyBorder="1" applyAlignment="1" applyProtection="1">
      <alignment horizontal="center" wrapText="1"/>
      <protection locked="0"/>
    </xf>
    <xf numFmtId="0" fontId="8" fillId="10" borderId="33" xfId="4" applyFont="1" applyFill="1" applyBorder="1" applyAlignment="1" applyProtection="1">
      <alignment horizontal="center" wrapText="1"/>
      <protection locked="0"/>
    </xf>
    <xf numFmtId="0" fontId="8" fillId="10" borderId="9" xfId="4" applyFont="1" applyFill="1" applyBorder="1" applyAlignment="1" applyProtection="1">
      <alignment horizontal="center" wrapText="1"/>
      <protection locked="0"/>
    </xf>
    <xf numFmtId="0" fontId="3" fillId="7" borderId="7" xfId="4" applyFont="1" applyFill="1" applyBorder="1" applyAlignment="1" applyProtection="1">
      <alignment horizontal="center" vertical="center" wrapText="1"/>
    </xf>
    <xf numFmtId="0" fontId="3" fillId="7" borderId="2" xfId="4" applyFont="1" applyFill="1" applyBorder="1" applyAlignment="1" applyProtection="1">
      <alignment horizontal="center" vertical="center" wrapText="1"/>
    </xf>
    <xf numFmtId="0" fontId="8" fillId="7" borderId="3" xfId="4" applyFont="1" applyFill="1" applyBorder="1" applyAlignment="1" applyProtection="1">
      <alignment horizontal="center" vertical="center" wrapText="1"/>
    </xf>
    <xf numFmtId="0" fontId="8" fillId="7" borderId="1" xfId="4" applyFont="1" applyFill="1" applyBorder="1" applyAlignment="1" applyProtection="1">
      <alignment horizontal="center" vertical="center" wrapText="1"/>
    </xf>
    <xf numFmtId="0" fontId="8" fillId="7" borderId="8" xfId="4" applyFont="1" applyFill="1" applyBorder="1" applyAlignment="1" applyProtection="1">
      <alignment horizontal="center" vertical="center" wrapText="1"/>
    </xf>
    <xf numFmtId="0" fontId="8" fillId="7" borderId="7" xfId="4" applyFont="1" applyFill="1" applyBorder="1" applyAlignment="1" applyProtection="1">
      <alignment horizontal="center" vertical="center" wrapText="1"/>
    </xf>
    <xf numFmtId="0" fontId="8" fillId="7" borderId="47" xfId="4" applyFont="1" applyFill="1" applyBorder="1" applyAlignment="1" applyProtection="1">
      <alignment horizontal="center" vertical="center" wrapText="1"/>
    </xf>
    <xf numFmtId="0" fontId="8" fillId="7" borderId="2" xfId="4" applyFont="1" applyFill="1" applyBorder="1" applyAlignment="1" applyProtection="1">
      <alignment horizontal="center" vertical="center" wrapText="1"/>
    </xf>
    <xf numFmtId="0" fontId="3" fillId="7" borderId="47" xfId="4" applyFont="1" applyFill="1" applyBorder="1" applyAlignment="1" applyProtection="1">
      <alignment horizontal="center" vertical="center" wrapText="1"/>
    </xf>
    <xf numFmtId="0" fontId="3" fillId="10" borderId="7" xfId="4" applyFont="1" applyFill="1" applyBorder="1" applyAlignment="1" applyProtection="1">
      <alignment horizontal="center" vertical="center" wrapText="1"/>
      <protection locked="0"/>
    </xf>
    <xf numFmtId="0" fontId="3" fillId="10" borderId="47" xfId="4" applyFont="1" applyFill="1" applyBorder="1" applyAlignment="1" applyProtection="1">
      <alignment horizontal="center" vertical="center" wrapText="1"/>
      <protection locked="0"/>
    </xf>
    <xf numFmtId="0" fontId="8" fillId="9" borderId="33" xfId="4" applyFont="1" applyFill="1" applyBorder="1" applyAlignment="1" applyProtection="1">
      <alignment horizontal="center" wrapText="1"/>
    </xf>
    <xf numFmtId="0" fontId="38" fillId="9" borderId="56" xfId="5" applyFill="1" applyBorder="1" applyAlignment="1" applyProtection="1">
      <alignment horizontal="left"/>
    </xf>
    <xf numFmtId="0" fontId="8" fillId="7" borderId="50" xfId="4" applyFont="1" applyFill="1" applyBorder="1" applyAlignment="1" applyProtection="1">
      <alignment horizontal="center" vertical="center" wrapText="1"/>
    </xf>
    <xf numFmtId="0" fontId="8" fillId="7" borderId="51" xfId="4" applyFont="1" applyFill="1" applyBorder="1" applyAlignment="1" applyProtection="1">
      <alignment horizontal="center" vertical="center" wrapText="1"/>
    </xf>
    <xf numFmtId="0" fontId="8" fillId="7" borderId="52" xfId="4" applyFont="1" applyFill="1" applyBorder="1" applyAlignment="1" applyProtection="1">
      <alignment horizontal="center" vertical="center" wrapText="1"/>
    </xf>
    <xf numFmtId="0" fontId="46" fillId="9" borderId="0" xfId="0" applyFont="1" applyFill="1" applyBorder="1" applyAlignment="1" applyProtection="1">
      <alignment horizontal="center"/>
    </xf>
    <xf numFmtId="0" fontId="3" fillId="9" borderId="0" xfId="0" applyFont="1" applyFill="1" applyBorder="1" applyAlignment="1" applyProtection="1">
      <alignment horizontal="center"/>
    </xf>
    <xf numFmtId="0" fontId="8" fillId="9" borderId="0" xfId="0" applyFont="1" applyFill="1" applyBorder="1" applyAlignment="1" applyProtection="1">
      <alignment horizontal="center"/>
    </xf>
    <xf numFmtId="0" fontId="8" fillId="9" borderId="38" xfId="0" applyFont="1" applyFill="1" applyBorder="1" applyAlignment="1" applyProtection="1">
      <alignment horizontal="center" vertical="center"/>
    </xf>
    <xf numFmtId="0" fontId="8" fillId="9" borderId="48" xfId="0" applyFont="1" applyFill="1" applyBorder="1" applyAlignment="1" applyProtection="1">
      <alignment horizontal="center" vertical="center"/>
    </xf>
    <xf numFmtId="0" fontId="8" fillId="9" borderId="49" xfId="0" applyFont="1" applyFill="1" applyBorder="1" applyAlignment="1" applyProtection="1">
      <alignment horizontal="center" vertical="center"/>
    </xf>
    <xf numFmtId="0" fontId="8" fillId="9" borderId="32" xfId="0" applyFont="1" applyFill="1" applyBorder="1" applyAlignment="1" applyProtection="1">
      <alignment horizontal="center" vertical="center"/>
    </xf>
    <xf numFmtId="0" fontId="8" fillId="9" borderId="33" xfId="0" applyFont="1" applyFill="1" applyBorder="1" applyAlignment="1" applyProtection="1">
      <alignment horizontal="center" vertical="center"/>
    </xf>
    <xf numFmtId="0" fontId="8" fillId="9" borderId="9" xfId="0" applyFont="1" applyFill="1" applyBorder="1" applyAlignment="1" applyProtection="1">
      <alignment horizontal="center" vertical="center"/>
    </xf>
    <xf numFmtId="0" fontId="3" fillId="9" borderId="3" xfId="0" applyFont="1" applyFill="1" applyBorder="1" applyAlignment="1" applyProtection="1">
      <alignment horizontal="center" vertical="center" wrapText="1"/>
    </xf>
    <xf numFmtId="0" fontId="8" fillId="7" borderId="19" xfId="4" applyFont="1" applyFill="1" applyBorder="1" applyAlignment="1" applyProtection="1">
      <alignment horizontal="center" vertical="center"/>
    </xf>
    <xf numFmtId="0" fontId="8" fillId="7" borderId="12" xfId="4" applyFont="1" applyFill="1" applyBorder="1" applyAlignment="1" applyProtection="1">
      <alignment horizontal="center" vertical="center"/>
    </xf>
    <xf numFmtId="0" fontId="8" fillId="7" borderId="26" xfId="4" applyFont="1" applyFill="1" applyBorder="1" applyAlignment="1" applyProtection="1">
      <alignment horizontal="center" vertical="center"/>
    </xf>
    <xf numFmtId="0" fontId="37" fillId="9" borderId="62" xfId="0" applyFont="1" applyFill="1" applyBorder="1" applyAlignment="1">
      <alignment horizontal="left" wrapText="1"/>
    </xf>
    <xf numFmtId="0" fontId="37" fillId="9" borderId="63" xfId="0" applyFont="1" applyFill="1" applyBorder="1" applyAlignment="1">
      <alignment horizontal="left" wrapText="1"/>
    </xf>
    <xf numFmtId="0" fontId="23" fillId="9" borderId="38" xfId="0" applyFont="1" applyFill="1" applyBorder="1" applyAlignment="1" applyProtection="1">
      <alignment horizontal="center"/>
    </xf>
    <xf numFmtId="0" fontId="23" fillId="9" borderId="49" xfId="0" applyFont="1" applyFill="1" applyBorder="1" applyAlignment="1" applyProtection="1">
      <alignment horizontal="center"/>
    </xf>
    <xf numFmtId="0" fontId="23" fillId="9" borderId="32" xfId="0" applyFont="1" applyFill="1" applyBorder="1" applyAlignment="1" applyProtection="1">
      <alignment horizontal="center"/>
    </xf>
    <xf numFmtId="0" fontId="23" fillId="9" borderId="9" xfId="0" applyFont="1" applyFill="1" applyBorder="1" applyAlignment="1" applyProtection="1">
      <alignment horizontal="center"/>
    </xf>
    <xf numFmtId="0" fontId="29" fillId="9" borderId="0" xfId="0" applyFont="1" applyFill="1" applyAlignment="1" applyProtection="1">
      <alignment horizontal="center"/>
    </xf>
    <xf numFmtId="0" fontId="35" fillId="9" borderId="0" xfId="0" applyFont="1" applyFill="1" applyAlignment="1" applyProtection="1">
      <alignment horizontal="center"/>
    </xf>
    <xf numFmtId="0" fontId="34" fillId="9" borderId="0" xfId="0" applyFont="1" applyFill="1" applyAlignment="1" applyProtection="1">
      <alignment horizontal="center"/>
    </xf>
    <xf numFmtId="0" fontId="43" fillId="9" borderId="12" xfId="0" applyFont="1" applyFill="1" applyBorder="1" applyAlignment="1" applyProtection="1">
      <alignment horizontal="left" vertical="top" wrapText="1"/>
    </xf>
    <xf numFmtId="14" fontId="8" fillId="2" borderId="1" xfId="0" applyNumberFormat="1" applyFont="1" applyFill="1" applyBorder="1" applyAlignment="1" applyProtection="1">
      <alignment horizontal="center"/>
      <protection locked="0"/>
    </xf>
    <xf numFmtId="14" fontId="8" fillId="2" borderId="11" xfId="0" applyNumberFormat="1" applyFont="1" applyFill="1" applyBorder="1" applyAlignment="1" applyProtection="1">
      <alignment horizontal="center"/>
      <protection locked="0"/>
    </xf>
    <xf numFmtId="14" fontId="8" fillId="2" borderId="8" xfId="0" applyNumberFormat="1" applyFont="1" applyFill="1" applyBorder="1" applyAlignment="1" applyProtection="1">
      <alignment horizontal="center"/>
      <protection locked="0"/>
    </xf>
    <xf numFmtId="0" fontId="8" fillId="2" borderId="3" xfId="0" applyFont="1" applyFill="1" applyBorder="1" applyAlignment="1" applyProtection="1">
      <alignment horizontal="left"/>
      <protection locked="0"/>
    </xf>
    <xf numFmtId="0" fontId="13" fillId="0" borderId="3" xfId="0" applyFont="1" applyBorder="1" applyAlignment="1" applyProtection="1">
      <protection locked="0"/>
    </xf>
    <xf numFmtId="0" fontId="18" fillId="0" borderId="45" xfId="0" applyFont="1" applyBorder="1" applyAlignment="1" applyProtection="1">
      <alignment horizontal="center"/>
      <protection locked="0"/>
    </xf>
    <xf numFmtId="0" fontId="5" fillId="0" borderId="24" xfId="0" applyFont="1" applyBorder="1" applyAlignment="1" applyProtection="1">
      <alignment horizontal="center"/>
      <protection locked="0"/>
    </xf>
    <xf numFmtId="0" fontId="5" fillId="0" borderId="44" xfId="0" applyFont="1" applyBorder="1" applyAlignment="1" applyProtection="1">
      <alignment horizontal="center"/>
      <protection locked="0"/>
    </xf>
    <xf numFmtId="10" fontId="8" fillId="2" borderId="1" xfId="0" applyNumberFormat="1" applyFont="1" applyFill="1" applyBorder="1" applyAlignment="1" applyProtection="1">
      <alignment horizontal="center"/>
      <protection locked="0"/>
    </xf>
    <xf numFmtId="10" fontId="8" fillId="2" borderId="11" xfId="0" applyNumberFormat="1" applyFont="1" applyFill="1" applyBorder="1" applyAlignment="1" applyProtection="1">
      <alignment horizontal="center"/>
      <protection locked="0"/>
    </xf>
    <xf numFmtId="10" fontId="8" fillId="2" borderId="8" xfId="0" applyNumberFormat="1" applyFont="1" applyFill="1" applyBorder="1" applyAlignment="1" applyProtection="1">
      <alignment horizontal="center"/>
      <protection locked="0"/>
    </xf>
    <xf numFmtId="0" fontId="8" fillId="2" borderId="1" xfId="1" applyNumberFormat="1" applyFont="1" applyFill="1" applyBorder="1" applyAlignment="1" applyProtection="1">
      <alignment horizontal="left"/>
      <protection locked="0"/>
    </xf>
    <xf numFmtId="0" fontId="8" fillId="2" borderId="11" xfId="1" applyNumberFormat="1" applyFont="1" applyFill="1" applyBorder="1" applyAlignment="1" applyProtection="1">
      <alignment horizontal="left"/>
      <protection locked="0"/>
    </xf>
    <xf numFmtId="0" fontId="8" fillId="2" borderId="8" xfId="1" applyNumberFormat="1" applyFont="1" applyFill="1" applyBorder="1" applyAlignment="1" applyProtection="1">
      <alignment horizontal="left"/>
      <protection locked="0"/>
    </xf>
    <xf numFmtId="10" fontId="4" fillId="2" borderId="1" xfId="0" applyNumberFormat="1" applyFont="1" applyFill="1" applyBorder="1" applyAlignment="1" applyProtection="1">
      <alignment horizontal="left"/>
      <protection locked="0"/>
    </xf>
    <xf numFmtId="10" fontId="4" fillId="2" borderId="11" xfId="0" applyNumberFormat="1" applyFont="1" applyFill="1" applyBorder="1" applyAlignment="1" applyProtection="1">
      <alignment horizontal="left"/>
      <protection locked="0"/>
    </xf>
    <xf numFmtId="10" fontId="4" fillId="2" borderId="8" xfId="0" applyNumberFormat="1" applyFont="1" applyFill="1" applyBorder="1" applyAlignment="1" applyProtection="1">
      <alignment horizontal="left"/>
      <protection locked="0"/>
    </xf>
    <xf numFmtId="14" fontId="8" fillId="2" borderId="1" xfId="0" applyNumberFormat="1" applyFont="1" applyFill="1" applyBorder="1" applyAlignment="1" applyProtection="1">
      <alignment horizontal="center"/>
    </xf>
    <xf numFmtId="14" fontId="8" fillId="2" borderId="11" xfId="0" applyNumberFormat="1" applyFont="1" applyFill="1" applyBorder="1" applyAlignment="1" applyProtection="1">
      <alignment horizontal="center"/>
    </xf>
    <xf numFmtId="14" fontId="8" fillId="2" borderId="8" xfId="0" applyNumberFormat="1" applyFont="1" applyFill="1" applyBorder="1" applyAlignment="1" applyProtection="1">
      <alignment horizontal="center"/>
    </xf>
    <xf numFmtId="0" fontId="8" fillId="2" borderId="3" xfId="0" applyFont="1" applyFill="1" applyBorder="1" applyAlignment="1" applyProtection="1">
      <alignment horizontal="left"/>
    </xf>
    <xf numFmtId="0" fontId="13" fillId="0" borderId="3" xfId="0" applyFont="1" applyBorder="1" applyAlignment="1" applyProtection="1"/>
    <xf numFmtId="0" fontId="18" fillId="0" borderId="45" xfId="0" applyFont="1" applyBorder="1" applyAlignment="1" applyProtection="1">
      <alignment horizontal="center"/>
    </xf>
    <xf numFmtId="0" fontId="5" fillId="0" borderId="24" xfId="0" applyFont="1" applyBorder="1" applyAlignment="1" applyProtection="1">
      <alignment horizontal="center"/>
    </xf>
    <xf numFmtId="0" fontId="5" fillId="0" borderId="44" xfId="0" applyFont="1" applyBorder="1" applyAlignment="1" applyProtection="1">
      <alignment horizontal="center"/>
    </xf>
    <xf numFmtId="10" fontId="8" fillId="2" borderId="1" xfId="0" applyNumberFormat="1" applyFont="1" applyFill="1" applyBorder="1" applyAlignment="1" applyProtection="1">
      <alignment horizontal="center"/>
    </xf>
    <xf numFmtId="10" fontId="8" fillId="2" borderId="11" xfId="0" applyNumberFormat="1" applyFont="1" applyFill="1" applyBorder="1" applyAlignment="1" applyProtection="1">
      <alignment horizontal="center"/>
    </xf>
    <xf numFmtId="10" fontId="8" fillId="2" borderId="8" xfId="0" applyNumberFormat="1" applyFont="1" applyFill="1" applyBorder="1" applyAlignment="1" applyProtection="1">
      <alignment horizontal="center"/>
    </xf>
    <xf numFmtId="0" fontId="8" fillId="2" borderId="1" xfId="1" applyNumberFormat="1" applyFont="1" applyFill="1" applyBorder="1" applyAlignment="1" applyProtection="1">
      <alignment horizontal="left"/>
    </xf>
    <xf numFmtId="0" fontId="8" fillId="2" borderId="11" xfId="1" applyNumberFormat="1" applyFont="1" applyFill="1" applyBorder="1" applyAlignment="1" applyProtection="1">
      <alignment horizontal="left"/>
    </xf>
    <xf numFmtId="0" fontId="8" fillId="2" borderId="8" xfId="1" applyNumberFormat="1" applyFont="1" applyFill="1" applyBorder="1" applyAlignment="1" applyProtection="1">
      <alignment horizontal="left"/>
    </xf>
    <xf numFmtId="10" fontId="4" fillId="2" borderId="1" xfId="0" applyNumberFormat="1" applyFont="1" applyFill="1" applyBorder="1" applyAlignment="1" applyProtection="1">
      <alignment horizontal="left"/>
    </xf>
    <xf numFmtId="10" fontId="4" fillId="2" borderId="11" xfId="0" applyNumberFormat="1" applyFont="1" applyFill="1" applyBorder="1" applyAlignment="1" applyProtection="1">
      <alignment horizontal="left"/>
    </xf>
    <xf numFmtId="10" fontId="4" fillId="2" borderId="8" xfId="0" applyNumberFormat="1" applyFont="1" applyFill="1" applyBorder="1" applyAlignment="1" applyProtection="1">
      <alignment horizontal="left"/>
    </xf>
    <xf numFmtId="4" fontId="43" fillId="9" borderId="0" xfId="0" applyNumberFormat="1" applyFont="1" applyFill="1" applyBorder="1" applyAlignment="1">
      <alignment horizontal="left"/>
    </xf>
    <xf numFmtId="0" fontId="8" fillId="7" borderId="19" xfId="4" applyFont="1" applyFill="1" applyBorder="1" applyAlignment="1" applyProtection="1">
      <alignment horizontal="center" vertical="center" wrapText="1"/>
    </xf>
    <xf numFmtId="0" fontId="8" fillId="7" borderId="26" xfId="4" applyFont="1" applyFill="1" applyBorder="1" applyAlignment="1" applyProtection="1">
      <alignment horizontal="center" vertical="center" wrapText="1"/>
    </xf>
    <xf numFmtId="4" fontId="43" fillId="9" borderId="48" xfId="0" applyNumberFormat="1" applyFont="1" applyFill="1" applyBorder="1" applyAlignment="1">
      <alignment horizontal="left"/>
    </xf>
    <xf numFmtId="0" fontId="23" fillId="9" borderId="0" xfId="0" applyFont="1" applyFill="1" applyBorder="1" applyAlignment="1" applyProtection="1">
      <alignment horizontal="center"/>
    </xf>
    <xf numFmtId="0" fontId="34" fillId="9" borderId="0" xfId="0" applyFont="1" applyFill="1" applyBorder="1" applyAlignment="1" applyProtection="1">
      <alignment horizontal="center"/>
    </xf>
    <xf numFmtId="0" fontId="35" fillId="9" borderId="0" xfId="0" applyFont="1" applyFill="1" applyBorder="1" applyAlignment="1" applyProtection="1">
      <alignment horizontal="center"/>
    </xf>
    <xf numFmtId="0" fontId="3" fillId="0" borderId="0" xfId="4" applyFont="1" applyBorder="1" applyAlignment="1" applyProtection="1">
      <alignment horizontal="left" vertical="center" wrapText="1"/>
    </xf>
    <xf numFmtId="0" fontId="8" fillId="5" borderId="0" xfId="4" applyFont="1" applyFill="1" applyBorder="1" applyAlignment="1">
      <alignment horizontal="left" vertical="center" wrapText="1"/>
    </xf>
    <xf numFmtId="0" fontId="36" fillId="9" borderId="55" xfId="4" applyFont="1" applyFill="1" applyBorder="1" applyAlignment="1" applyProtection="1">
      <alignment horizontal="left"/>
    </xf>
    <xf numFmtId="0" fontId="3" fillId="0" borderId="0" xfId="4" applyBorder="1" applyAlignment="1" applyProtection="1">
      <alignment horizontal="left" vertical="center" wrapText="1"/>
    </xf>
    <xf numFmtId="0" fontId="3" fillId="0" borderId="0" xfId="4" applyFont="1" applyFill="1" applyBorder="1" applyAlignment="1">
      <alignment horizontal="left" vertical="center" wrapText="1"/>
    </xf>
    <xf numFmtId="0" fontId="3" fillId="0" borderId="60" xfId="4" applyFont="1" applyFill="1" applyBorder="1" applyAlignment="1">
      <alignment horizontal="left" vertical="center" wrapText="1"/>
    </xf>
    <xf numFmtId="0" fontId="3" fillId="0" borderId="0" xfId="4" applyFont="1" applyFill="1" applyBorder="1" applyAlignment="1" applyProtection="1">
      <alignment horizontal="left" vertical="center" wrapText="1"/>
    </xf>
    <xf numFmtId="0" fontId="48" fillId="9" borderId="59" xfId="4" applyFont="1" applyFill="1" applyBorder="1" applyAlignment="1" applyProtection="1">
      <alignment horizontal="center"/>
    </xf>
    <xf numFmtId="0" fontId="8" fillId="5" borderId="0" xfId="4" applyFont="1" applyFill="1" applyBorder="1" applyAlignment="1">
      <alignment horizontal="center" vertical="center" wrapText="1"/>
    </xf>
    <xf numFmtId="0" fontId="49" fillId="9" borderId="33" xfId="4" applyFont="1" applyFill="1" applyBorder="1" applyAlignment="1" applyProtection="1">
      <alignment horizontal="center"/>
    </xf>
    <xf numFmtId="0" fontId="8" fillId="5" borderId="7" xfId="4" applyFont="1" applyFill="1" applyBorder="1" applyAlignment="1" applyProtection="1">
      <alignment horizontal="center" vertical="center"/>
    </xf>
    <xf numFmtId="0" fontId="8" fillId="5" borderId="47" xfId="4" applyFont="1" applyFill="1" applyBorder="1" applyAlignment="1" applyProtection="1">
      <alignment horizontal="center" vertical="center"/>
    </xf>
    <xf numFmtId="0" fontId="8" fillId="5" borderId="7" xfId="4" applyFont="1" applyFill="1" applyBorder="1" applyAlignment="1" applyProtection="1">
      <alignment horizontal="center" vertical="center" wrapText="1"/>
    </xf>
    <xf numFmtId="0" fontId="8" fillId="5" borderId="47" xfId="4" applyFont="1" applyFill="1" applyBorder="1" applyAlignment="1" applyProtection="1">
      <alignment horizontal="center" vertical="center" wrapText="1"/>
    </xf>
    <xf numFmtId="0" fontId="8" fillId="8" borderId="7" xfId="4" applyFont="1" applyFill="1" applyBorder="1" applyAlignment="1" applyProtection="1">
      <alignment horizontal="center" vertical="center" wrapText="1"/>
    </xf>
    <xf numFmtId="0" fontId="8" fillId="8" borderId="2" xfId="4" applyFont="1" applyFill="1" applyBorder="1" applyAlignment="1" applyProtection="1">
      <alignment horizontal="center" vertical="center" wrapText="1"/>
    </xf>
    <xf numFmtId="0" fontId="47" fillId="9" borderId="58" xfId="4" applyFont="1" applyFill="1" applyBorder="1" applyAlignment="1" applyProtection="1">
      <alignment horizontal="center"/>
    </xf>
    <xf numFmtId="0" fontId="8" fillId="5" borderId="2" xfId="4" applyFont="1" applyFill="1" applyBorder="1" applyAlignment="1" applyProtection="1">
      <alignment horizontal="center" vertical="center"/>
    </xf>
    <xf numFmtId="0" fontId="8" fillId="11" borderId="7" xfId="4" applyFont="1" applyFill="1" applyBorder="1" applyAlignment="1" applyProtection="1">
      <alignment horizontal="center" vertical="center"/>
    </xf>
    <xf numFmtId="0" fontId="8" fillId="11" borderId="2" xfId="4" applyFont="1" applyFill="1" applyBorder="1" applyAlignment="1" applyProtection="1">
      <alignment horizontal="center" vertical="center"/>
    </xf>
    <xf numFmtId="0" fontId="8" fillId="11" borderId="7" xfId="4" applyFont="1" applyFill="1" applyBorder="1" applyAlignment="1" applyProtection="1">
      <alignment horizontal="center" vertical="center" wrapText="1"/>
    </xf>
    <xf numFmtId="0" fontId="8" fillId="11" borderId="2" xfId="4" applyFont="1" applyFill="1" applyBorder="1" applyAlignment="1" applyProtection="1">
      <alignment horizontal="center" vertical="center" wrapText="1"/>
    </xf>
    <xf numFmtId="0" fontId="8" fillId="11" borderId="64" xfId="4" applyFont="1" applyFill="1" applyBorder="1" applyAlignment="1" applyProtection="1">
      <alignment horizontal="center" vertical="center" wrapText="1"/>
    </xf>
    <xf numFmtId="0" fontId="18" fillId="9" borderId="65" xfId="4" applyFont="1" applyFill="1" applyBorder="1" applyAlignment="1" applyProtection="1">
      <alignment horizontal="center"/>
    </xf>
    <xf numFmtId="0" fontId="8" fillId="7" borderId="47" xfId="4" applyFont="1" applyFill="1" applyBorder="1" applyAlignment="1" applyProtection="1">
      <alignment horizontal="center" vertical="center"/>
    </xf>
    <xf numFmtId="0" fontId="8" fillId="7" borderId="2" xfId="4" applyFont="1" applyFill="1" applyBorder="1" applyAlignment="1" applyProtection="1">
      <alignment horizontal="center" vertical="center"/>
    </xf>
    <xf numFmtId="0" fontId="8" fillId="7" borderId="12" xfId="4" applyFont="1" applyFill="1" applyBorder="1" applyAlignment="1" applyProtection="1">
      <alignment horizontal="center" vertical="center" wrapText="1"/>
    </xf>
    <xf numFmtId="0" fontId="3" fillId="0" borderId="0" xfId="4" applyFont="1" applyBorder="1" applyAlignment="1" applyProtection="1">
      <alignment horizontal="center"/>
    </xf>
    <xf numFmtId="0" fontId="46" fillId="9" borderId="0" xfId="4" applyFont="1" applyFill="1" applyBorder="1" applyAlignment="1" applyProtection="1">
      <alignment horizontal="center"/>
    </xf>
    <xf numFmtId="0" fontId="3" fillId="9" borderId="0" xfId="4" applyFont="1" applyFill="1" applyBorder="1" applyAlignment="1" applyProtection="1">
      <alignment horizontal="center"/>
    </xf>
    <xf numFmtId="0" fontId="8" fillId="9" borderId="0" xfId="4" applyFont="1" applyFill="1" applyBorder="1" applyAlignment="1" applyProtection="1">
      <alignment horizontal="center"/>
    </xf>
    <xf numFmtId="0" fontId="8" fillId="0" borderId="38" xfId="4" applyFont="1" applyFill="1" applyBorder="1" applyAlignment="1" applyProtection="1">
      <alignment horizontal="center" wrapText="1"/>
    </xf>
    <xf numFmtId="0" fontId="8" fillId="0" borderId="48" xfId="4" applyFont="1" applyFill="1" applyBorder="1" applyAlignment="1" applyProtection="1">
      <alignment horizontal="center" wrapText="1"/>
    </xf>
    <xf numFmtId="0" fontId="8" fillId="0" borderId="49" xfId="4" applyFont="1" applyFill="1" applyBorder="1" applyAlignment="1" applyProtection="1">
      <alignment horizontal="center" wrapText="1"/>
    </xf>
    <xf numFmtId="0" fontId="8" fillId="0" borderId="32" xfId="4" applyFont="1" applyFill="1" applyBorder="1" applyAlignment="1" applyProtection="1">
      <alignment horizontal="center" wrapText="1"/>
    </xf>
    <xf numFmtId="0" fontId="8" fillId="0" borderId="33" xfId="4" applyFont="1" applyFill="1" applyBorder="1" applyAlignment="1" applyProtection="1">
      <alignment horizontal="center" wrapText="1"/>
    </xf>
    <xf numFmtId="0" fontId="8" fillId="0" borderId="9" xfId="4" applyFont="1" applyFill="1" applyBorder="1" applyAlignment="1" applyProtection="1">
      <alignment horizontal="center" wrapText="1"/>
    </xf>
  </cellXfs>
  <cellStyles count="11">
    <cellStyle name="Moeda" xfId="1" builtinId="4"/>
    <cellStyle name="Moeda 2" xfId="7"/>
    <cellStyle name="Moeda 3" xfId="10"/>
    <cellStyle name="Normal" xfId="0" builtinId="0"/>
    <cellStyle name="Normal 2" xfId="4"/>
    <cellStyle name="Normal 3" xfId="9"/>
    <cellStyle name="Porcentagem" xfId="2" builtinId="5"/>
    <cellStyle name="Título 2" xfId="5" builtinId="17"/>
    <cellStyle name="Título 3" xfId="6" builtinId="18"/>
    <cellStyle name="Vírgula" xfId="3" builtinId="3"/>
    <cellStyle name="Vírgula 2" xfId="8"/>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DOCUMENTOS%20-%20TRE\SECOFC\SGEC\Planilhas%20de%20Terceiriza&#231;&#227;o\2017\2017_13788%20-%20Auxiliar%20Administrativo%20e%20Supervisor\Planilha%20de%20Custos%20-%20Estimativa%20TRE%20-%20Auxiliar%20Administrativo%20e%20Superviso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imativa TRE - Valor do Posto"/>
      <sheetName val="Estimativa TRE-Encargos Sociais"/>
      <sheetName val="Estimativa TRE - CITL"/>
      <sheetName val="Item 1 - he 50%"/>
      <sheetName val="item 1 - he 100%"/>
      <sheetName val="Estimativa TRE - Hora Extra"/>
      <sheetName val="Estimativa TRE - Insumo"/>
      <sheetName val="Item 2 - he 50%"/>
      <sheetName val="item 2 - he 100%"/>
    </sheetNames>
    <sheetDataSet>
      <sheetData sheetId="0">
        <row r="1">
          <cell r="A1" t="str">
            <v>TRIBUNAL REGIONAL ELEITORAL DO PARANÁ</v>
          </cell>
        </row>
        <row r="3">
          <cell r="A3" t="str">
            <v>Posto de Trabalho - Auxiliar Administrativo e Supervisor</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tabColor theme="0"/>
    <pageSetUpPr fitToPage="1"/>
  </sheetPr>
  <dimension ref="A1:CW55"/>
  <sheetViews>
    <sheetView view="pageBreakPreview" topLeftCell="A4" zoomScaleNormal="100" zoomScaleSheetLayoutView="100" workbookViewId="0">
      <selection activeCell="Q5" sqref="Q5"/>
    </sheetView>
  </sheetViews>
  <sheetFormatPr defaultRowHeight="12.75" x14ac:dyDescent="0.2"/>
  <cols>
    <col min="1" max="1" width="5.5703125" style="248" customWidth="1"/>
    <col min="2" max="2" width="43.5703125" style="248" customWidth="1"/>
    <col min="3" max="5" width="14.7109375" style="248" customWidth="1"/>
    <col min="6" max="6" width="8.42578125" style="248" bestFit="1" customWidth="1"/>
    <col min="7" max="9" width="7.7109375" style="248" customWidth="1"/>
    <col min="10" max="17" width="14.7109375" style="248" customWidth="1"/>
    <col min="18" max="18" width="14.7109375" style="259" customWidth="1"/>
    <col min="19" max="101" width="9.140625" style="259"/>
    <col min="102" max="16384" width="9.140625" style="241"/>
  </cols>
  <sheetData>
    <row r="1" spans="1:18" s="254" customFormat="1" ht="20.25" x14ac:dyDescent="0.2">
      <c r="A1" s="486" t="s">
        <v>155</v>
      </c>
      <c r="B1" s="486"/>
      <c r="C1" s="486"/>
      <c r="D1" s="486"/>
      <c r="E1" s="486"/>
      <c r="F1" s="486"/>
      <c r="G1" s="486"/>
      <c r="H1" s="486"/>
      <c r="I1" s="486"/>
      <c r="J1" s="486"/>
      <c r="K1" s="486"/>
      <c r="L1" s="486"/>
      <c r="M1" s="486"/>
      <c r="N1" s="486"/>
      <c r="O1" s="486"/>
      <c r="P1" s="486"/>
      <c r="Q1" s="486"/>
      <c r="R1" s="256"/>
    </row>
    <row r="2" spans="1:18" s="255" customFormat="1" ht="15" customHeight="1" x14ac:dyDescent="0.25">
      <c r="A2" s="487" t="s">
        <v>280</v>
      </c>
      <c r="B2" s="487"/>
      <c r="C2" s="487"/>
      <c r="D2" s="487"/>
      <c r="E2" s="487"/>
      <c r="F2" s="487"/>
      <c r="G2" s="487"/>
      <c r="H2" s="487"/>
      <c r="I2" s="487"/>
      <c r="J2" s="487"/>
      <c r="K2" s="487"/>
      <c r="L2" s="487"/>
      <c r="M2" s="487"/>
      <c r="N2" s="487"/>
      <c r="O2" s="487"/>
      <c r="P2" s="487"/>
      <c r="Q2" s="487"/>
      <c r="R2" s="257"/>
    </row>
    <row r="3" spans="1:18" s="255" customFormat="1" ht="15" customHeight="1" x14ac:dyDescent="0.25">
      <c r="A3" s="488" t="s">
        <v>266</v>
      </c>
      <c r="B3" s="488"/>
      <c r="C3" s="488"/>
      <c r="D3" s="488"/>
      <c r="E3" s="488"/>
      <c r="F3" s="488"/>
      <c r="G3" s="488"/>
      <c r="H3" s="488"/>
      <c r="I3" s="488"/>
      <c r="J3" s="488"/>
      <c r="K3" s="488"/>
      <c r="L3" s="488"/>
      <c r="M3" s="488"/>
      <c r="N3" s="488"/>
      <c r="O3" s="488"/>
      <c r="P3" s="488"/>
      <c r="Q3" s="488"/>
      <c r="R3" s="257"/>
    </row>
    <row r="4" spans="1:18" s="271" customFormat="1" ht="15" customHeight="1" x14ac:dyDescent="0.2">
      <c r="A4" s="268"/>
      <c r="B4" s="269"/>
      <c r="C4" s="269"/>
      <c r="D4" s="269"/>
      <c r="E4" s="268"/>
      <c r="F4" s="268"/>
      <c r="G4" s="268"/>
      <c r="H4" s="268"/>
      <c r="I4" s="268"/>
      <c r="J4" s="268"/>
      <c r="K4" s="268"/>
      <c r="L4" s="268"/>
      <c r="M4" s="268"/>
      <c r="N4" s="268"/>
      <c r="O4" s="268"/>
      <c r="P4" s="389" t="s">
        <v>250</v>
      </c>
      <c r="Q4" s="418" t="s">
        <v>265</v>
      </c>
      <c r="R4" s="270"/>
    </row>
    <row r="5" spans="1:18" s="271" customFormat="1" ht="15" customHeight="1" x14ac:dyDescent="0.2">
      <c r="A5" s="268"/>
      <c r="B5" s="269"/>
      <c r="C5" s="269"/>
      <c r="D5" s="269"/>
      <c r="E5" s="268"/>
      <c r="F5" s="268"/>
      <c r="G5" s="268"/>
      <c r="H5" s="268"/>
      <c r="I5" s="268"/>
      <c r="J5" s="268"/>
      <c r="K5" s="268"/>
      <c r="L5" s="268"/>
      <c r="M5" s="268"/>
      <c r="N5" s="268"/>
      <c r="O5" s="268"/>
      <c r="P5" s="389" t="s">
        <v>255</v>
      </c>
      <c r="Q5" s="465"/>
      <c r="R5" s="270"/>
    </row>
    <row r="6" spans="1:18" s="271" customFormat="1" ht="15" customHeight="1" x14ac:dyDescent="0.2">
      <c r="A6" s="268"/>
      <c r="B6" s="269"/>
      <c r="C6" s="269"/>
      <c r="D6" s="269"/>
      <c r="E6" s="268"/>
      <c r="F6" s="268"/>
      <c r="G6" s="268"/>
      <c r="H6" s="268"/>
      <c r="I6" s="268"/>
      <c r="J6" s="268"/>
      <c r="K6" s="268"/>
      <c r="L6" s="268"/>
      <c r="M6" s="268"/>
      <c r="N6" s="268"/>
      <c r="O6" s="268"/>
      <c r="P6" s="389" t="s">
        <v>252</v>
      </c>
      <c r="Q6" s="465"/>
      <c r="R6" s="270"/>
    </row>
    <row r="7" spans="1:18" s="271" customFormat="1" ht="15" customHeight="1" x14ac:dyDescent="0.2">
      <c r="A7" s="269"/>
      <c r="B7" s="272"/>
      <c r="C7" s="272"/>
      <c r="D7" s="272"/>
      <c r="E7" s="272"/>
      <c r="F7" s="272"/>
      <c r="G7" s="272"/>
      <c r="H7" s="272"/>
      <c r="I7" s="272"/>
      <c r="J7" s="272"/>
      <c r="K7" s="272"/>
      <c r="L7" s="272"/>
      <c r="M7" s="272"/>
      <c r="N7" s="272"/>
      <c r="O7" s="272"/>
      <c r="P7" s="272"/>
      <c r="Q7" s="272"/>
      <c r="R7" s="270"/>
    </row>
    <row r="8" spans="1:18" s="271" customFormat="1" ht="15" customHeight="1" x14ac:dyDescent="0.2">
      <c r="A8" s="489" t="s">
        <v>139</v>
      </c>
      <c r="B8" s="490"/>
      <c r="C8" s="490"/>
      <c r="D8" s="490"/>
      <c r="E8" s="490"/>
      <c r="F8" s="490"/>
      <c r="G8" s="490"/>
      <c r="H8" s="490"/>
      <c r="I8" s="490"/>
      <c r="J8" s="490"/>
      <c r="K8" s="490"/>
      <c r="L8" s="490"/>
      <c r="M8" s="490"/>
      <c r="N8" s="490"/>
      <c r="O8" s="490"/>
      <c r="P8" s="490"/>
      <c r="Q8" s="491"/>
      <c r="R8" s="270"/>
    </row>
    <row r="9" spans="1:18" s="271" customFormat="1" ht="15" customHeight="1" x14ac:dyDescent="0.2">
      <c r="A9" s="492" t="s">
        <v>140</v>
      </c>
      <c r="B9" s="493"/>
      <c r="C9" s="493"/>
      <c r="D9" s="493"/>
      <c r="E9" s="493"/>
      <c r="F9" s="493"/>
      <c r="G9" s="493"/>
      <c r="H9" s="493"/>
      <c r="I9" s="493"/>
      <c r="J9" s="493"/>
      <c r="K9" s="493"/>
      <c r="L9" s="493"/>
      <c r="M9" s="493"/>
      <c r="N9" s="493"/>
      <c r="O9" s="493"/>
      <c r="P9" s="493"/>
      <c r="Q9" s="494"/>
      <c r="R9" s="270"/>
    </row>
    <row r="10" spans="1:18" s="271" customFormat="1" ht="15" customHeight="1" x14ac:dyDescent="0.2">
      <c r="A10" s="506"/>
      <c r="B10" s="506"/>
      <c r="C10" s="506"/>
      <c r="D10" s="506"/>
      <c r="E10" s="506"/>
      <c r="F10" s="506"/>
      <c r="G10" s="506"/>
      <c r="H10" s="506"/>
      <c r="I10" s="506"/>
      <c r="J10" s="506"/>
      <c r="K10" s="506"/>
      <c r="L10" s="506"/>
      <c r="M10" s="506"/>
      <c r="N10" s="506"/>
      <c r="O10" s="506"/>
      <c r="P10" s="506"/>
      <c r="Q10" s="506"/>
      <c r="R10" s="270"/>
    </row>
    <row r="11" spans="1:18" s="273" customFormat="1" ht="15" customHeight="1" x14ac:dyDescent="0.2">
      <c r="A11" s="495" t="s">
        <v>141</v>
      </c>
      <c r="B11" s="500" t="s">
        <v>142</v>
      </c>
      <c r="C11" s="498" t="s">
        <v>143</v>
      </c>
      <c r="D11" s="499"/>
      <c r="E11" s="500" t="s">
        <v>143</v>
      </c>
      <c r="F11" s="497" t="s">
        <v>144</v>
      </c>
      <c r="G11" s="497"/>
      <c r="H11" s="497"/>
      <c r="I11" s="497"/>
      <c r="J11" s="497"/>
      <c r="K11" s="497"/>
      <c r="L11" s="497"/>
      <c r="M11" s="497"/>
      <c r="N11" s="497"/>
      <c r="O11" s="500" t="s">
        <v>144</v>
      </c>
      <c r="P11" s="500" t="s">
        <v>231</v>
      </c>
      <c r="Q11" s="500" t="s">
        <v>248</v>
      </c>
    </row>
    <row r="12" spans="1:18" s="273" customFormat="1" ht="27" customHeight="1" x14ac:dyDescent="0.2">
      <c r="A12" s="503"/>
      <c r="B12" s="501"/>
      <c r="C12" s="495" t="s">
        <v>145</v>
      </c>
      <c r="D12" s="495" t="s">
        <v>171</v>
      </c>
      <c r="E12" s="501"/>
      <c r="F12" s="496" t="s">
        <v>283</v>
      </c>
      <c r="G12" s="496"/>
      <c r="H12" s="496" t="s">
        <v>284</v>
      </c>
      <c r="I12" s="496" t="s">
        <v>256</v>
      </c>
      <c r="J12" s="504" t="s">
        <v>281</v>
      </c>
      <c r="K12" s="504" t="s">
        <v>281</v>
      </c>
      <c r="L12" s="504" t="s">
        <v>281</v>
      </c>
      <c r="M12" s="504" t="s">
        <v>281</v>
      </c>
      <c r="N12" s="504" t="s">
        <v>281</v>
      </c>
      <c r="O12" s="501"/>
      <c r="P12" s="501"/>
      <c r="Q12" s="501"/>
    </row>
    <row r="13" spans="1:18" s="273" customFormat="1" ht="25.5" customHeight="1" x14ac:dyDescent="0.2">
      <c r="A13" s="503"/>
      <c r="B13" s="501"/>
      <c r="C13" s="503"/>
      <c r="D13" s="496"/>
      <c r="E13" s="501"/>
      <c r="F13" s="408" t="s">
        <v>176</v>
      </c>
      <c r="G13" s="374" t="s">
        <v>247</v>
      </c>
      <c r="H13" s="441" t="s">
        <v>176</v>
      </c>
      <c r="I13" s="441" t="s">
        <v>260</v>
      </c>
      <c r="J13" s="505"/>
      <c r="K13" s="505"/>
      <c r="L13" s="505"/>
      <c r="M13" s="505"/>
      <c r="N13" s="505"/>
      <c r="O13" s="501"/>
      <c r="P13" s="502"/>
      <c r="Q13" s="501"/>
    </row>
    <row r="14" spans="1:18" s="274" customFormat="1" ht="15" customHeight="1" x14ac:dyDescent="0.2">
      <c r="A14" s="496"/>
      <c r="B14" s="502"/>
      <c r="C14" s="496"/>
      <c r="D14" s="276">
        <f>'ENCARGOS SOCIAIS - Licitante'!B56/100</f>
        <v>0</v>
      </c>
      <c r="E14" s="502"/>
      <c r="F14" s="467">
        <v>0</v>
      </c>
      <c r="G14" s="468">
        <v>0</v>
      </c>
      <c r="H14" s="467">
        <v>0</v>
      </c>
      <c r="I14" s="469">
        <v>0</v>
      </c>
      <c r="J14" s="467">
        <v>0</v>
      </c>
      <c r="K14" s="467">
        <v>0</v>
      </c>
      <c r="L14" s="467">
        <v>0</v>
      </c>
      <c r="M14" s="467">
        <v>0</v>
      </c>
      <c r="N14" s="467">
        <v>0</v>
      </c>
      <c r="O14" s="502"/>
      <c r="P14" s="277">
        <f>'CITL - Licitante'!B18</f>
        <v>0</v>
      </c>
      <c r="Q14" s="502"/>
    </row>
    <row r="15" spans="1:18" s="274" customFormat="1" ht="30" customHeight="1" x14ac:dyDescent="0.2">
      <c r="A15" s="242">
        <v>1</v>
      </c>
      <c r="B15" s="282" t="s">
        <v>267</v>
      </c>
      <c r="C15" s="466">
        <v>0</v>
      </c>
      <c r="D15" s="443">
        <f>ROUND(IF(C15&lt;&gt;0,C15*$D$14,0),2)</f>
        <v>0</v>
      </c>
      <c r="E15" s="443">
        <f>SUM(C15:D15)</f>
        <v>0</v>
      </c>
      <c r="F15" s="482">
        <f>ROUND((IF((C15&gt;0),($F$14*21)-(($F$14*21)*$G$14),0)),2)</f>
        <v>0</v>
      </c>
      <c r="G15" s="482"/>
      <c r="H15" s="482">
        <f>ROUND((IF(C15&gt;0,MAX(($H$14*(21*$I$14))-(6%*(C15)),0),0)),2)</f>
        <v>0</v>
      </c>
      <c r="I15" s="482"/>
      <c r="J15" s="454">
        <f>$J$14</f>
        <v>0</v>
      </c>
      <c r="K15" s="447">
        <f>$K$14</f>
        <v>0</v>
      </c>
      <c r="L15" s="462">
        <f>$L$14</f>
        <v>0</v>
      </c>
      <c r="M15" s="454">
        <f>$M$14</f>
        <v>0</v>
      </c>
      <c r="N15" s="454">
        <f>$N$14</f>
        <v>0</v>
      </c>
      <c r="O15" s="444">
        <f>SUM(F15:N15)</f>
        <v>0</v>
      </c>
      <c r="P15" s="444">
        <f>ROUND(((E15+O15)*$P$14),2)</f>
        <v>0</v>
      </c>
      <c r="Q15" s="385">
        <f>ROUND(E15+O15+P15,2)</f>
        <v>0</v>
      </c>
    </row>
    <row r="16" spans="1:18" s="274" customFormat="1" ht="30" customHeight="1" x14ac:dyDescent="0.2">
      <c r="A16" s="448">
        <v>2</v>
      </c>
      <c r="B16" s="449" t="s">
        <v>268</v>
      </c>
      <c r="C16" s="466">
        <v>0</v>
      </c>
      <c r="D16" s="450">
        <f t="shared" ref="D16:D17" si="0">ROUND(IF(C16&lt;&gt;0,C16*$D$14,0),2)</f>
        <v>0</v>
      </c>
      <c r="E16" s="450">
        <f t="shared" ref="E16:E17" si="1">SUM(C16:D16)</f>
        <v>0</v>
      </c>
      <c r="F16" s="481">
        <f t="shared" ref="F16:F17" si="2">ROUND((IF((C16&gt;0),($F$14*21)-(($F$14*21)*$G$14),0)),2)</f>
        <v>0</v>
      </c>
      <c r="G16" s="481"/>
      <c r="H16" s="481">
        <f t="shared" ref="H16:H17" si="3">ROUND((IF(C16&gt;0,MAX(($H$14*(21*$I$14))-(6%*(C16)),0),0)),2)</f>
        <v>0</v>
      </c>
      <c r="I16" s="481"/>
      <c r="J16" s="455">
        <f t="shared" ref="J16:J17" si="4">$J$14</f>
        <v>0</v>
      </c>
      <c r="K16" s="455">
        <f t="shared" ref="K16:K17" si="5">$K$14</f>
        <v>0</v>
      </c>
      <c r="L16" s="463">
        <f t="shared" ref="L16:L17" si="6">$L$14</f>
        <v>0</v>
      </c>
      <c r="M16" s="455">
        <f t="shared" ref="M16:M17" si="7">$M$14</f>
        <v>0</v>
      </c>
      <c r="N16" s="455">
        <f t="shared" ref="N16:N17" si="8">$N$14</f>
        <v>0</v>
      </c>
      <c r="O16" s="451">
        <f t="shared" ref="O16:O17" si="9">SUM(F16:N16)</f>
        <v>0</v>
      </c>
      <c r="P16" s="451">
        <f t="shared" ref="P16:P17" si="10">ROUND(((E16+O16)*$P$14),2)</f>
        <v>0</v>
      </c>
      <c r="Q16" s="452">
        <f t="shared" ref="Q16:Q17" si="11">ROUND(E16+O16+P16,2)</f>
        <v>0</v>
      </c>
    </row>
    <row r="17" spans="1:101" s="274" customFormat="1" ht="30" customHeight="1" x14ac:dyDescent="0.2">
      <c r="A17" s="242">
        <v>3</v>
      </c>
      <c r="B17" s="282" t="s">
        <v>269</v>
      </c>
      <c r="C17" s="466">
        <v>0</v>
      </c>
      <c r="D17" s="443">
        <f t="shared" si="0"/>
        <v>0</v>
      </c>
      <c r="E17" s="443">
        <f t="shared" si="1"/>
        <v>0</v>
      </c>
      <c r="F17" s="482">
        <f t="shared" si="2"/>
        <v>0</v>
      </c>
      <c r="G17" s="482"/>
      <c r="H17" s="482">
        <f t="shared" si="3"/>
        <v>0</v>
      </c>
      <c r="I17" s="482"/>
      <c r="J17" s="456">
        <f t="shared" si="4"/>
        <v>0</v>
      </c>
      <c r="K17" s="456">
        <f t="shared" si="5"/>
        <v>0</v>
      </c>
      <c r="L17" s="462">
        <f t="shared" si="6"/>
        <v>0</v>
      </c>
      <c r="M17" s="456">
        <f t="shared" si="7"/>
        <v>0</v>
      </c>
      <c r="N17" s="456">
        <f t="shared" si="8"/>
        <v>0</v>
      </c>
      <c r="O17" s="444">
        <f t="shared" si="9"/>
        <v>0</v>
      </c>
      <c r="P17" s="444">
        <f t="shared" si="10"/>
        <v>0</v>
      </c>
      <c r="Q17" s="385">
        <f t="shared" si="11"/>
        <v>0</v>
      </c>
    </row>
    <row r="18" spans="1:101" s="274" customFormat="1" ht="30" customHeight="1" x14ac:dyDescent="0.2">
      <c r="A18" s="457"/>
      <c r="B18" s="402"/>
      <c r="C18" s="403"/>
      <c r="D18" s="404"/>
      <c r="E18" s="404"/>
      <c r="F18" s="405"/>
      <c r="G18" s="405"/>
      <c r="H18" s="405"/>
      <c r="I18" s="405"/>
      <c r="J18" s="405"/>
      <c r="K18" s="405"/>
      <c r="L18" s="405"/>
      <c r="M18" s="405"/>
      <c r="N18" s="405"/>
      <c r="O18" s="406"/>
      <c r="P18" s="406"/>
      <c r="Q18" s="407"/>
    </row>
    <row r="19" spans="1:101" s="274" customFormat="1" ht="15" customHeight="1" x14ac:dyDescent="0.2">
      <c r="A19" s="245"/>
      <c r="B19" s="246"/>
      <c r="C19" s="453"/>
      <c r="D19" s="386"/>
      <c r="E19" s="386"/>
      <c r="F19" s="386"/>
      <c r="G19" s="288"/>
      <c r="H19" s="446"/>
      <c r="I19" s="446"/>
      <c r="J19" s="446"/>
      <c r="K19" s="446"/>
      <c r="L19" s="446"/>
      <c r="M19" s="445" t="s">
        <v>261</v>
      </c>
      <c r="N19" s="483"/>
      <c r="O19" s="484"/>
      <c r="P19" s="484"/>
      <c r="Q19" s="485"/>
    </row>
    <row r="20" spans="1:101" s="274" customFormat="1" ht="15" customHeight="1" x14ac:dyDescent="0.2">
      <c r="A20" s="245"/>
      <c r="B20" s="246"/>
      <c r="C20" s="386"/>
      <c r="D20" s="386"/>
      <c r="E20" s="386"/>
      <c r="F20" s="386"/>
      <c r="G20" s="288"/>
      <c r="H20" s="446"/>
      <c r="I20" s="446"/>
      <c r="J20" s="446"/>
      <c r="K20" s="446"/>
      <c r="L20" s="446"/>
      <c r="M20" s="445" t="s">
        <v>262</v>
      </c>
      <c r="N20" s="483"/>
      <c r="O20" s="484"/>
      <c r="P20" s="484"/>
      <c r="Q20" s="485"/>
    </row>
    <row r="21" spans="1:101" s="438" customFormat="1" ht="30" customHeight="1" thickBot="1" x14ac:dyDescent="0.25">
      <c r="A21" s="382" t="s">
        <v>251</v>
      </c>
      <c r="B21" s="383"/>
      <c r="C21" s="381"/>
      <c r="D21" s="381"/>
      <c r="E21" s="381"/>
      <c r="F21" s="381"/>
      <c r="G21" s="380"/>
      <c r="H21" s="380"/>
      <c r="I21" s="381"/>
      <c r="J21" s="381"/>
      <c r="K21" s="381"/>
      <c r="L21" s="381"/>
      <c r="M21" s="381"/>
      <c r="N21" s="381"/>
      <c r="O21" s="384"/>
      <c r="P21" s="384"/>
      <c r="Q21" s="384"/>
      <c r="R21" s="435"/>
      <c r="S21" s="436"/>
    </row>
    <row r="22" spans="1:101" s="438" customFormat="1" ht="30" customHeight="1" thickTop="1" x14ac:dyDescent="0.2">
      <c r="A22" s="394"/>
      <c r="B22" s="390"/>
      <c r="C22" s="391"/>
      <c r="D22" s="391"/>
      <c r="E22" s="391"/>
      <c r="F22" s="391"/>
      <c r="G22" s="392"/>
      <c r="H22" s="392"/>
      <c r="I22" s="391"/>
      <c r="J22" s="391"/>
      <c r="K22" s="391"/>
      <c r="L22" s="391"/>
      <c r="M22" s="391"/>
      <c r="N22" s="391"/>
      <c r="O22" s="393"/>
      <c r="P22" s="393"/>
      <c r="Q22" s="393"/>
      <c r="R22" s="435"/>
      <c r="S22" s="436"/>
    </row>
    <row r="23" spans="1:101" s="388" customFormat="1" ht="15" customHeight="1" x14ac:dyDescent="0.2">
      <c r="A23" s="480" t="s">
        <v>289</v>
      </c>
      <c r="B23" s="480"/>
      <c r="C23" s="480"/>
      <c r="D23" s="480"/>
      <c r="E23" s="480"/>
      <c r="F23" s="480"/>
      <c r="G23" s="480"/>
      <c r="H23" s="480"/>
      <c r="I23" s="480"/>
      <c r="J23" s="480"/>
      <c r="K23" s="480"/>
      <c r="L23" s="480"/>
      <c r="M23" s="480"/>
      <c r="N23" s="480"/>
      <c r="O23" s="480"/>
      <c r="P23" s="480"/>
      <c r="Q23" s="480"/>
      <c r="R23" s="437"/>
      <c r="S23" s="437"/>
      <c r="T23" s="387"/>
      <c r="U23" s="387"/>
      <c r="V23" s="387"/>
      <c r="W23" s="387"/>
      <c r="X23" s="387"/>
      <c r="Y23" s="387"/>
      <c r="Z23" s="387"/>
      <c r="AA23" s="387"/>
      <c r="AB23" s="387"/>
      <c r="AC23" s="387"/>
      <c r="AD23" s="387"/>
      <c r="AE23" s="387"/>
      <c r="AF23" s="387"/>
      <c r="AG23" s="387"/>
      <c r="AH23" s="387"/>
      <c r="AI23" s="387"/>
      <c r="AJ23" s="387"/>
      <c r="AK23" s="387"/>
      <c r="AL23" s="387"/>
      <c r="AM23" s="387"/>
      <c r="AN23" s="387"/>
      <c r="AO23" s="387"/>
      <c r="AP23" s="387"/>
      <c r="AQ23" s="387"/>
      <c r="AR23" s="387"/>
      <c r="AS23" s="387"/>
      <c r="AT23" s="387"/>
      <c r="AU23" s="387"/>
      <c r="AV23" s="387"/>
      <c r="AW23" s="387"/>
      <c r="AX23" s="387"/>
      <c r="AY23" s="387"/>
      <c r="AZ23" s="387"/>
      <c r="BA23" s="387"/>
      <c r="BB23" s="387"/>
      <c r="BC23" s="387"/>
      <c r="BD23" s="387"/>
      <c r="BE23" s="387"/>
      <c r="BF23" s="387"/>
      <c r="BG23" s="387"/>
      <c r="BH23" s="387"/>
      <c r="BI23" s="387"/>
      <c r="BJ23" s="387"/>
      <c r="BK23" s="387"/>
      <c r="BL23" s="387"/>
      <c r="BM23" s="387"/>
      <c r="BN23" s="387"/>
      <c r="BO23" s="387"/>
      <c r="BP23" s="387"/>
      <c r="BQ23" s="387"/>
      <c r="BR23" s="387"/>
      <c r="BS23" s="387"/>
      <c r="BT23" s="387"/>
      <c r="BU23" s="387"/>
      <c r="BV23" s="387"/>
      <c r="BW23" s="387"/>
      <c r="BX23" s="387"/>
      <c r="BY23" s="387"/>
      <c r="BZ23" s="387"/>
      <c r="CA23" s="387"/>
      <c r="CB23" s="387"/>
      <c r="CC23" s="387"/>
      <c r="CD23" s="387"/>
      <c r="CE23" s="387"/>
      <c r="CF23" s="387"/>
      <c r="CG23" s="387"/>
      <c r="CH23" s="387"/>
      <c r="CI23" s="387"/>
      <c r="CJ23" s="387"/>
      <c r="CK23" s="387"/>
      <c r="CL23" s="387"/>
      <c r="CM23" s="387"/>
      <c r="CN23" s="387"/>
      <c r="CO23" s="387"/>
      <c r="CP23" s="387"/>
      <c r="CQ23" s="387"/>
      <c r="CR23" s="387"/>
      <c r="CS23" s="387"/>
      <c r="CT23" s="387"/>
      <c r="CU23" s="387"/>
      <c r="CV23" s="387"/>
      <c r="CW23" s="387"/>
    </row>
    <row r="24" spans="1:101" s="388" customFormat="1" ht="15" customHeight="1" x14ac:dyDescent="0.2">
      <c r="A24" s="480" t="s">
        <v>263</v>
      </c>
      <c r="B24" s="480"/>
      <c r="C24" s="480"/>
      <c r="D24" s="480"/>
      <c r="E24" s="480"/>
      <c r="F24" s="480"/>
      <c r="G24" s="480"/>
      <c r="H24" s="480"/>
      <c r="I24" s="480"/>
      <c r="J24" s="480"/>
      <c r="K24" s="480"/>
      <c r="L24" s="480"/>
      <c r="M24" s="480"/>
      <c r="N24" s="480"/>
      <c r="O24" s="480"/>
      <c r="P24" s="480"/>
      <c r="Q24" s="480"/>
      <c r="R24" s="437"/>
      <c r="S24" s="437"/>
      <c r="T24" s="387"/>
      <c r="U24" s="387"/>
      <c r="V24" s="387"/>
      <c r="W24" s="387"/>
      <c r="X24" s="387"/>
      <c r="Y24" s="387"/>
      <c r="Z24" s="387"/>
      <c r="AA24" s="387"/>
      <c r="AB24" s="387"/>
      <c r="AC24" s="387"/>
      <c r="AD24" s="387"/>
      <c r="AE24" s="387"/>
      <c r="AF24" s="387"/>
      <c r="AG24" s="387"/>
      <c r="AH24" s="387"/>
      <c r="AI24" s="387"/>
      <c r="AJ24" s="387"/>
      <c r="AK24" s="387"/>
      <c r="AL24" s="387"/>
      <c r="AM24" s="387"/>
      <c r="AN24" s="387"/>
      <c r="AO24" s="387"/>
      <c r="AP24" s="387"/>
      <c r="AQ24" s="387"/>
      <c r="AR24" s="387"/>
      <c r="AS24" s="387"/>
      <c r="AT24" s="387"/>
      <c r="AU24" s="387"/>
      <c r="AV24" s="387"/>
      <c r="AW24" s="387"/>
      <c r="AX24" s="387"/>
      <c r="AY24" s="387"/>
      <c r="AZ24" s="387"/>
      <c r="BA24" s="387"/>
      <c r="BB24" s="387"/>
      <c r="BC24" s="387"/>
      <c r="BD24" s="387"/>
      <c r="BE24" s="387"/>
      <c r="BF24" s="387"/>
      <c r="BG24" s="387"/>
      <c r="BH24" s="387"/>
      <c r="BI24" s="387"/>
      <c r="BJ24" s="387"/>
      <c r="BK24" s="387"/>
      <c r="BL24" s="387"/>
      <c r="BM24" s="387"/>
      <c r="BN24" s="387"/>
      <c r="BO24" s="387"/>
      <c r="BP24" s="387"/>
      <c r="BQ24" s="387"/>
      <c r="BR24" s="387"/>
      <c r="BS24" s="387"/>
      <c r="BT24" s="387"/>
      <c r="BU24" s="387"/>
      <c r="BV24" s="387"/>
      <c r="BW24" s="387"/>
      <c r="BX24" s="387"/>
      <c r="BY24" s="387"/>
      <c r="BZ24" s="387"/>
      <c r="CA24" s="387"/>
      <c r="CB24" s="387"/>
      <c r="CC24" s="387"/>
      <c r="CD24" s="387"/>
      <c r="CE24" s="387"/>
      <c r="CF24" s="387"/>
      <c r="CG24" s="387"/>
      <c r="CH24" s="387"/>
      <c r="CI24" s="387"/>
      <c r="CJ24" s="387"/>
      <c r="CK24" s="387"/>
      <c r="CL24" s="387"/>
      <c r="CM24" s="387"/>
      <c r="CN24" s="387"/>
      <c r="CO24" s="387"/>
      <c r="CP24" s="387"/>
      <c r="CQ24" s="387"/>
      <c r="CR24" s="387"/>
      <c r="CS24" s="387"/>
      <c r="CT24" s="387"/>
      <c r="CU24" s="387"/>
      <c r="CV24" s="387"/>
      <c r="CW24" s="387"/>
    </row>
    <row r="25" spans="1:101" s="388" customFormat="1" ht="15" customHeight="1" x14ac:dyDescent="0.2">
      <c r="A25" s="480" t="s">
        <v>238</v>
      </c>
      <c r="B25" s="480"/>
      <c r="C25" s="480"/>
      <c r="D25" s="480"/>
      <c r="E25" s="480"/>
      <c r="F25" s="480"/>
      <c r="G25" s="480"/>
      <c r="H25" s="480"/>
      <c r="I25" s="480"/>
      <c r="J25" s="480"/>
      <c r="K25" s="480"/>
      <c r="L25" s="480"/>
      <c r="M25" s="480"/>
      <c r="N25" s="480"/>
      <c r="O25" s="480"/>
      <c r="P25" s="480"/>
      <c r="Q25" s="480"/>
      <c r="R25" s="437"/>
      <c r="S25" s="437"/>
      <c r="T25" s="387"/>
      <c r="U25" s="387"/>
      <c r="V25" s="387"/>
      <c r="W25" s="387"/>
      <c r="X25" s="387"/>
      <c r="Y25" s="387"/>
      <c r="Z25" s="387"/>
      <c r="AA25" s="387"/>
      <c r="AB25" s="387"/>
      <c r="AC25" s="387"/>
      <c r="AD25" s="387"/>
      <c r="AE25" s="387"/>
      <c r="AF25" s="387"/>
      <c r="AG25" s="387"/>
      <c r="AH25" s="387"/>
      <c r="AI25" s="387"/>
      <c r="AJ25" s="387"/>
      <c r="AK25" s="387"/>
      <c r="AL25" s="387"/>
      <c r="AM25" s="387"/>
      <c r="AN25" s="387"/>
      <c r="AO25" s="387"/>
      <c r="AP25" s="387"/>
      <c r="AQ25" s="387"/>
      <c r="AR25" s="387"/>
      <c r="AS25" s="387"/>
      <c r="AT25" s="387"/>
      <c r="AU25" s="387"/>
      <c r="AV25" s="387"/>
      <c r="AW25" s="387"/>
      <c r="AX25" s="387"/>
      <c r="AY25" s="387"/>
      <c r="AZ25" s="387"/>
      <c r="BA25" s="387"/>
      <c r="BB25" s="387"/>
      <c r="BC25" s="387"/>
      <c r="BD25" s="387"/>
      <c r="BE25" s="387"/>
      <c r="BF25" s="387"/>
      <c r="BG25" s="387"/>
      <c r="BH25" s="387"/>
      <c r="BI25" s="387"/>
      <c r="BJ25" s="387"/>
      <c r="BK25" s="387"/>
      <c r="BL25" s="387"/>
      <c r="BM25" s="387"/>
      <c r="BN25" s="387"/>
      <c r="BO25" s="387"/>
      <c r="BP25" s="387"/>
      <c r="BQ25" s="387"/>
      <c r="BR25" s="387"/>
      <c r="BS25" s="387"/>
      <c r="BT25" s="387"/>
      <c r="BU25" s="387"/>
      <c r="BV25" s="387"/>
      <c r="BW25" s="387"/>
      <c r="BX25" s="387"/>
      <c r="BY25" s="387"/>
      <c r="BZ25" s="387"/>
      <c r="CA25" s="387"/>
      <c r="CB25" s="387"/>
      <c r="CC25" s="387"/>
      <c r="CD25" s="387"/>
      <c r="CE25" s="387"/>
      <c r="CF25" s="387"/>
      <c r="CG25" s="387"/>
      <c r="CH25" s="387"/>
      <c r="CI25" s="387"/>
      <c r="CJ25" s="387"/>
      <c r="CK25" s="387"/>
      <c r="CL25" s="387"/>
      <c r="CM25" s="387"/>
      <c r="CN25" s="387"/>
      <c r="CO25" s="387"/>
      <c r="CP25" s="387"/>
      <c r="CQ25" s="387"/>
      <c r="CR25" s="387"/>
      <c r="CS25" s="387"/>
      <c r="CT25" s="387"/>
      <c r="CU25" s="387"/>
      <c r="CV25" s="387"/>
      <c r="CW25" s="387"/>
    </row>
    <row r="26" spans="1:101" s="388" customFormat="1" ht="15" customHeight="1" x14ac:dyDescent="0.2">
      <c r="A26" s="480" t="s">
        <v>237</v>
      </c>
      <c r="B26" s="480"/>
      <c r="C26" s="480"/>
      <c r="D26" s="480"/>
      <c r="E26" s="480"/>
      <c r="F26" s="480"/>
      <c r="G26" s="480"/>
      <c r="H26" s="480"/>
      <c r="I26" s="480"/>
      <c r="J26" s="480"/>
      <c r="K26" s="480"/>
      <c r="L26" s="480"/>
      <c r="M26" s="480"/>
      <c r="N26" s="480"/>
      <c r="O26" s="480"/>
      <c r="P26" s="480"/>
      <c r="Q26" s="480"/>
      <c r="R26" s="437"/>
      <c r="S26" s="437"/>
      <c r="T26" s="387"/>
      <c r="U26" s="387"/>
      <c r="V26" s="387"/>
      <c r="W26" s="387"/>
      <c r="X26" s="387"/>
      <c r="Y26" s="387"/>
      <c r="Z26" s="387"/>
      <c r="AA26" s="387"/>
      <c r="AB26" s="387"/>
      <c r="AC26" s="387"/>
      <c r="AD26" s="387"/>
      <c r="AE26" s="387"/>
      <c r="AF26" s="387"/>
      <c r="AG26" s="387"/>
      <c r="AH26" s="387"/>
      <c r="AI26" s="387"/>
      <c r="AJ26" s="387"/>
      <c r="AK26" s="387"/>
      <c r="AL26" s="387"/>
      <c r="AM26" s="387"/>
      <c r="AN26" s="387"/>
      <c r="AO26" s="387"/>
      <c r="AP26" s="387"/>
      <c r="AQ26" s="387"/>
      <c r="AR26" s="387"/>
      <c r="AS26" s="387"/>
      <c r="AT26" s="387"/>
      <c r="AU26" s="387"/>
      <c r="AV26" s="387"/>
      <c r="AW26" s="387"/>
      <c r="AX26" s="387"/>
      <c r="AY26" s="387"/>
      <c r="AZ26" s="387"/>
      <c r="BA26" s="387"/>
      <c r="BB26" s="387"/>
      <c r="BC26" s="387"/>
      <c r="BD26" s="387"/>
      <c r="BE26" s="387"/>
      <c r="BF26" s="387"/>
      <c r="BG26" s="387"/>
      <c r="BH26" s="387"/>
      <c r="BI26" s="387"/>
      <c r="BJ26" s="387"/>
      <c r="BK26" s="387"/>
      <c r="BL26" s="387"/>
      <c r="BM26" s="387"/>
      <c r="BN26" s="387"/>
      <c r="BO26" s="387"/>
      <c r="BP26" s="387"/>
      <c r="BQ26" s="387"/>
      <c r="BR26" s="387"/>
      <c r="BS26" s="387"/>
      <c r="BT26" s="387"/>
      <c r="BU26" s="387"/>
      <c r="BV26" s="387"/>
      <c r="BW26" s="387"/>
      <c r="BX26" s="387"/>
      <c r="BY26" s="387"/>
      <c r="BZ26" s="387"/>
      <c r="CA26" s="387"/>
      <c r="CB26" s="387"/>
      <c r="CC26" s="387"/>
      <c r="CD26" s="387"/>
      <c r="CE26" s="387"/>
      <c r="CF26" s="387"/>
      <c r="CG26" s="387"/>
      <c r="CH26" s="387"/>
      <c r="CI26" s="387"/>
      <c r="CJ26" s="387"/>
      <c r="CK26" s="387"/>
      <c r="CL26" s="387"/>
      <c r="CM26" s="387"/>
      <c r="CN26" s="387"/>
      <c r="CO26" s="387"/>
      <c r="CP26" s="387"/>
      <c r="CQ26" s="387"/>
      <c r="CR26" s="387"/>
      <c r="CS26" s="387"/>
      <c r="CT26" s="387"/>
      <c r="CU26" s="387"/>
      <c r="CV26" s="387"/>
      <c r="CW26" s="387"/>
    </row>
    <row r="27" spans="1:101" s="248" customFormat="1" ht="30" customHeight="1" x14ac:dyDescent="0.2">
      <c r="A27" s="375"/>
      <c r="B27" s="375"/>
      <c r="C27" s="375"/>
      <c r="D27" s="375"/>
      <c r="E27" s="375"/>
      <c r="F27" s="375"/>
      <c r="G27" s="375"/>
      <c r="H27" s="375"/>
      <c r="I27" s="375"/>
      <c r="J27" s="375"/>
      <c r="K27" s="375"/>
      <c r="L27" s="375"/>
      <c r="M27" s="375"/>
      <c r="N27" s="375"/>
      <c r="O27" s="375"/>
      <c r="P27" s="375"/>
      <c r="Q27" s="247"/>
      <c r="T27" s="258"/>
      <c r="U27" s="258"/>
      <c r="V27" s="258"/>
      <c r="W27" s="258"/>
      <c r="X27" s="258"/>
      <c r="Y27" s="258"/>
      <c r="Z27" s="258"/>
      <c r="AA27" s="258"/>
      <c r="AB27" s="258"/>
      <c r="AC27" s="258"/>
      <c r="AD27" s="258"/>
      <c r="AE27" s="258"/>
      <c r="AF27" s="258"/>
      <c r="AG27" s="258"/>
      <c r="AH27" s="258"/>
      <c r="AI27" s="258"/>
      <c r="AJ27" s="258"/>
      <c r="AK27" s="258"/>
      <c r="AL27" s="258"/>
      <c r="AM27" s="258"/>
      <c r="AN27" s="258"/>
      <c r="AO27" s="258"/>
      <c r="AP27" s="258"/>
      <c r="AQ27" s="258"/>
      <c r="AR27" s="258"/>
      <c r="AS27" s="258"/>
      <c r="AT27" s="258"/>
      <c r="AU27" s="258"/>
      <c r="AV27" s="258"/>
      <c r="AW27" s="258"/>
      <c r="AX27" s="258"/>
      <c r="AY27" s="258"/>
      <c r="AZ27" s="258"/>
      <c r="BA27" s="258"/>
      <c r="BB27" s="258"/>
      <c r="BC27" s="258"/>
      <c r="BD27" s="258"/>
      <c r="BE27" s="258"/>
      <c r="BF27" s="258"/>
      <c r="BG27" s="258"/>
      <c r="BH27" s="258"/>
      <c r="BI27" s="258"/>
      <c r="BJ27" s="258"/>
      <c r="BK27" s="258"/>
      <c r="BL27" s="258"/>
      <c r="BM27" s="258"/>
      <c r="BN27" s="258"/>
      <c r="BO27" s="258"/>
      <c r="BP27" s="258"/>
      <c r="BQ27" s="258"/>
      <c r="BR27" s="258"/>
      <c r="BS27" s="258"/>
      <c r="BT27" s="258"/>
      <c r="BU27" s="258"/>
      <c r="BV27" s="258"/>
      <c r="BW27" s="258"/>
      <c r="BX27" s="258"/>
      <c r="BY27" s="258"/>
      <c r="BZ27" s="258"/>
      <c r="CA27" s="258"/>
      <c r="CB27" s="258"/>
      <c r="CC27" s="258"/>
      <c r="CD27" s="258"/>
      <c r="CE27" s="258"/>
      <c r="CF27" s="258"/>
      <c r="CG27" s="258"/>
      <c r="CH27" s="258"/>
      <c r="CI27" s="258"/>
      <c r="CJ27" s="258"/>
      <c r="CK27" s="258"/>
      <c r="CL27" s="258"/>
      <c r="CM27" s="258"/>
      <c r="CN27" s="258"/>
      <c r="CO27" s="258"/>
      <c r="CP27" s="258"/>
      <c r="CQ27" s="258"/>
      <c r="CR27" s="258"/>
      <c r="CS27" s="258"/>
      <c r="CT27" s="258"/>
      <c r="CU27" s="258"/>
      <c r="CV27" s="258"/>
      <c r="CW27" s="258"/>
    </row>
    <row r="28" spans="1:101" s="248" customFormat="1" x14ac:dyDescent="0.2">
      <c r="A28" s="478" t="s">
        <v>148</v>
      </c>
      <c r="B28" s="479"/>
      <c r="C28" s="247"/>
      <c r="D28" s="247"/>
      <c r="E28" s="247"/>
      <c r="F28" s="247"/>
      <c r="G28" s="247"/>
      <c r="H28" s="247"/>
      <c r="I28" s="247"/>
      <c r="J28" s="247"/>
      <c r="K28" s="247"/>
      <c r="L28" s="247"/>
      <c r="M28" s="247"/>
      <c r="N28" s="247"/>
      <c r="O28" s="247"/>
      <c r="P28" s="247"/>
      <c r="T28" s="258"/>
      <c r="U28" s="258"/>
      <c r="V28" s="258"/>
      <c r="W28" s="258"/>
      <c r="X28" s="258"/>
      <c r="Y28" s="258"/>
      <c r="Z28" s="258"/>
      <c r="AA28" s="258"/>
      <c r="AB28" s="258"/>
      <c r="AC28" s="258"/>
      <c r="AD28" s="258"/>
      <c r="AE28" s="258"/>
      <c r="AF28" s="258"/>
      <c r="AG28" s="258"/>
      <c r="AH28" s="258"/>
      <c r="AI28" s="258"/>
      <c r="AJ28" s="258"/>
      <c r="AK28" s="258"/>
      <c r="AL28" s="258"/>
      <c r="AM28" s="258"/>
      <c r="AN28" s="258"/>
      <c r="AO28" s="258"/>
      <c r="AP28" s="258"/>
      <c r="AQ28" s="258"/>
      <c r="AR28" s="258"/>
      <c r="AS28" s="258"/>
      <c r="AT28" s="258"/>
      <c r="AU28" s="258"/>
      <c r="AV28" s="258"/>
      <c r="AW28" s="258"/>
      <c r="AX28" s="258"/>
      <c r="AY28" s="258"/>
      <c r="AZ28" s="258"/>
      <c r="BA28" s="258"/>
      <c r="BB28" s="258"/>
      <c r="BC28" s="258"/>
      <c r="BD28" s="258"/>
      <c r="BE28" s="258"/>
      <c r="BF28" s="258"/>
      <c r="BG28" s="258"/>
      <c r="BH28" s="258"/>
      <c r="BI28" s="258"/>
      <c r="BJ28" s="258"/>
      <c r="BK28" s="258"/>
      <c r="BL28" s="258"/>
      <c r="BM28" s="258"/>
      <c r="BN28" s="258"/>
      <c r="BO28" s="258"/>
      <c r="BP28" s="258"/>
      <c r="BQ28" s="258"/>
      <c r="BR28" s="258"/>
      <c r="BS28" s="258"/>
      <c r="BT28" s="258"/>
      <c r="BU28" s="258"/>
      <c r="BV28" s="258"/>
      <c r="BW28" s="258"/>
      <c r="BX28" s="258"/>
      <c r="BY28" s="258"/>
      <c r="BZ28" s="258"/>
      <c r="CA28" s="258"/>
      <c r="CB28" s="258"/>
      <c r="CC28" s="258"/>
      <c r="CD28" s="258"/>
      <c r="CE28" s="258"/>
      <c r="CF28" s="258"/>
      <c r="CG28" s="258"/>
      <c r="CH28" s="258"/>
      <c r="CI28" s="258"/>
      <c r="CJ28" s="258"/>
      <c r="CK28" s="258"/>
      <c r="CL28" s="258"/>
      <c r="CM28" s="258"/>
      <c r="CN28" s="258"/>
      <c r="CO28" s="258"/>
      <c r="CP28" s="258"/>
      <c r="CQ28" s="258"/>
      <c r="CR28" s="258"/>
      <c r="CS28" s="258"/>
      <c r="CT28" s="258"/>
      <c r="CU28" s="258"/>
      <c r="CV28" s="258"/>
      <c r="CW28" s="258"/>
    </row>
    <row r="29" spans="1:101" s="248" customFormat="1" ht="15" x14ac:dyDescent="0.2">
      <c r="A29" s="258"/>
      <c r="B29" s="439"/>
      <c r="C29" s="259"/>
      <c r="D29" s="259"/>
      <c r="E29" s="259"/>
      <c r="F29" s="259"/>
      <c r="G29" s="259"/>
      <c r="H29" s="259"/>
      <c r="I29" s="259"/>
      <c r="J29" s="259"/>
      <c r="K29" s="259"/>
      <c r="L29" s="259"/>
      <c r="M29" s="259"/>
      <c r="N29" s="259"/>
      <c r="O29" s="259"/>
      <c r="P29" s="259"/>
      <c r="Q29" s="259"/>
      <c r="R29" s="241"/>
      <c r="S29" s="241"/>
      <c r="T29" s="258"/>
      <c r="U29" s="258"/>
      <c r="V29" s="258"/>
      <c r="W29" s="258"/>
      <c r="X29" s="258"/>
      <c r="Y29" s="258"/>
      <c r="Z29" s="258"/>
      <c r="AA29" s="258"/>
      <c r="AB29" s="258"/>
      <c r="AC29" s="258"/>
      <c r="AD29" s="258"/>
      <c r="AE29" s="258"/>
      <c r="AF29" s="258"/>
      <c r="AG29" s="258"/>
      <c r="AH29" s="258"/>
      <c r="AI29" s="258"/>
      <c r="AJ29" s="258"/>
      <c r="AK29" s="258"/>
      <c r="AL29" s="258"/>
      <c r="AM29" s="258"/>
      <c r="AN29" s="258"/>
      <c r="AO29" s="258"/>
      <c r="AP29" s="258"/>
      <c r="AQ29" s="258"/>
      <c r="AR29" s="258"/>
      <c r="AS29" s="258"/>
      <c r="AT29" s="258"/>
      <c r="AU29" s="258"/>
      <c r="AV29" s="258"/>
      <c r="AW29" s="258"/>
      <c r="AX29" s="258"/>
      <c r="AY29" s="258"/>
      <c r="AZ29" s="258"/>
      <c r="BA29" s="258"/>
      <c r="BB29" s="258"/>
      <c r="BC29" s="258"/>
      <c r="BD29" s="258"/>
      <c r="BE29" s="258"/>
      <c r="BF29" s="258"/>
      <c r="BG29" s="258"/>
      <c r="BH29" s="258"/>
      <c r="BI29" s="258"/>
      <c r="BJ29" s="258"/>
      <c r="BK29" s="258"/>
      <c r="BL29" s="258"/>
      <c r="BM29" s="258"/>
      <c r="BN29" s="258"/>
      <c r="BO29" s="258"/>
      <c r="BP29" s="258"/>
      <c r="BQ29" s="258"/>
      <c r="BR29" s="258"/>
      <c r="BS29" s="258"/>
      <c r="BT29" s="258"/>
      <c r="BU29" s="258"/>
      <c r="BV29" s="258"/>
      <c r="BW29" s="258"/>
      <c r="BX29" s="258"/>
      <c r="BY29" s="258"/>
      <c r="BZ29" s="258"/>
      <c r="CA29" s="258"/>
      <c r="CB29" s="258"/>
      <c r="CC29" s="258"/>
      <c r="CD29" s="258"/>
      <c r="CE29" s="258"/>
      <c r="CF29" s="258"/>
      <c r="CG29" s="258"/>
      <c r="CH29" s="258"/>
      <c r="CI29" s="258"/>
      <c r="CJ29" s="258"/>
      <c r="CK29" s="258"/>
      <c r="CL29" s="258"/>
      <c r="CM29" s="258"/>
      <c r="CN29" s="258"/>
      <c r="CO29" s="258"/>
      <c r="CP29" s="258"/>
      <c r="CQ29" s="258"/>
      <c r="CR29" s="258"/>
      <c r="CS29" s="258"/>
      <c r="CT29" s="258"/>
      <c r="CU29" s="258"/>
      <c r="CV29" s="258"/>
      <c r="CW29" s="258"/>
    </row>
    <row r="30" spans="1:101" s="259" customFormat="1" x14ac:dyDescent="0.2">
      <c r="A30" s="258"/>
      <c r="B30" s="258"/>
      <c r="C30" s="258"/>
      <c r="D30" s="258"/>
      <c r="E30" s="258"/>
      <c r="F30" s="258"/>
      <c r="G30" s="258"/>
      <c r="H30" s="258"/>
      <c r="I30" s="258"/>
      <c r="J30" s="258"/>
      <c r="K30" s="258"/>
      <c r="L30" s="258"/>
      <c r="M30" s="258"/>
      <c r="N30" s="258"/>
      <c r="O30" s="258"/>
      <c r="P30" s="258"/>
      <c r="Q30" s="258"/>
    </row>
    <row r="31" spans="1:101" s="259" customFormat="1" x14ac:dyDescent="0.2">
      <c r="A31" s="258"/>
      <c r="B31" s="258"/>
      <c r="C31" s="258"/>
      <c r="D31" s="258"/>
      <c r="E31" s="258"/>
      <c r="F31" s="258"/>
      <c r="G31" s="258"/>
      <c r="H31" s="258"/>
      <c r="I31" s="258"/>
      <c r="J31" s="258"/>
      <c r="K31" s="258"/>
      <c r="L31" s="258"/>
      <c r="M31" s="258"/>
      <c r="N31" s="258"/>
      <c r="O31" s="258"/>
      <c r="P31" s="258"/>
      <c r="Q31" s="258"/>
    </row>
    <row r="32" spans="1:101" s="259" customFormat="1" x14ac:dyDescent="0.2">
      <c r="A32" s="258"/>
      <c r="B32" s="258"/>
      <c r="C32" s="258"/>
      <c r="D32" s="258"/>
      <c r="E32" s="258"/>
      <c r="F32" s="258"/>
      <c r="G32" s="258"/>
      <c r="H32" s="258"/>
      <c r="I32" s="258"/>
      <c r="J32" s="258"/>
      <c r="K32" s="258"/>
      <c r="L32" s="258"/>
      <c r="M32" s="258"/>
      <c r="N32" s="258"/>
      <c r="O32" s="258"/>
      <c r="P32" s="258"/>
      <c r="Q32" s="258"/>
    </row>
    <row r="33" spans="1:17" s="259" customFormat="1" x14ac:dyDescent="0.2">
      <c r="A33" s="258"/>
      <c r="B33" s="258"/>
      <c r="C33" s="258"/>
      <c r="D33" s="258"/>
      <c r="E33" s="258"/>
      <c r="F33" s="258"/>
      <c r="G33" s="258"/>
      <c r="H33" s="258"/>
      <c r="I33" s="258"/>
      <c r="J33" s="258"/>
      <c r="K33" s="258"/>
      <c r="L33" s="258"/>
      <c r="M33" s="258"/>
      <c r="N33" s="258"/>
      <c r="O33" s="258"/>
      <c r="P33" s="258"/>
      <c r="Q33" s="258"/>
    </row>
    <row r="34" spans="1:17" s="259" customFormat="1" x14ac:dyDescent="0.2">
      <c r="A34" s="258"/>
      <c r="B34" s="258"/>
      <c r="C34" s="258"/>
      <c r="D34" s="258"/>
      <c r="E34" s="258"/>
      <c r="F34" s="258"/>
      <c r="G34" s="258"/>
      <c r="H34" s="258"/>
      <c r="I34" s="258"/>
      <c r="J34" s="258"/>
      <c r="K34" s="258"/>
      <c r="L34" s="258"/>
      <c r="M34" s="258"/>
      <c r="N34" s="258"/>
      <c r="O34" s="258"/>
      <c r="P34" s="258"/>
      <c r="Q34" s="258"/>
    </row>
    <row r="35" spans="1:17" s="259" customFormat="1" x14ac:dyDescent="0.2">
      <c r="A35" s="258"/>
      <c r="B35" s="258"/>
      <c r="C35" s="258"/>
      <c r="D35" s="258"/>
      <c r="E35" s="258"/>
      <c r="F35" s="258"/>
      <c r="G35" s="258"/>
      <c r="H35" s="258"/>
      <c r="I35" s="258"/>
      <c r="J35" s="258"/>
      <c r="K35" s="258"/>
      <c r="L35" s="258"/>
      <c r="M35" s="258"/>
      <c r="N35" s="258"/>
      <c r="O35" s="258"/>
      <c r="P35" s="258"/>
      <c r="Q35" s="258"/>
    </row>
    <row r="36" spans="1:17" s="259" customFormat="1" x14ac:dyDescent="0.2">
      <c r="A36" s="258"/>
      <c r="B36" s="258"/>
      <c r="C36" s="258"/>
      <c r="D36" s="258"/>
      <c r="E36" s="258"/>
      <c r="F36" s="258"/>
      <c r="G36" s="258"/>
      <c r="H36" s="258"/>
      <c r="I36" s="258"/>
      <c r="J36" s="258"/>
      <c r="K36" s="258"/>
      <c r="L36" s="258"/>
      <c r="M36" s="258"/>
      <c r="N36" s="258"/>
      <c r="O36" s="258"/>
      <c r="P36" s="258"/>
      <c r="Q36" s="258"/>
    </row>
    <row r="37" spans="1:17" s="259" customFormat="1" x14ac:dyDescent="0.2">
      <c r="A37" s="258"/>
      <c r="B37" s="258"/>
      <c r="C37" s="258"/>
      <c r="D37" s="258"/>
      <c r="E37" s="258"/>
      <c r="F37" s="258"/>
      <c r="G37" s="258"/>
      <c r="H37" s="258"/>
      <c r="I37" s="258"/>
      <c r="J37" s="258"/>
      <c r="K37" s="258"/>
      <c r="L37" s="258"/>
      <c r="M37" s="258"/>
      <c r="N37" s="258"/>
      <c r="O37" s="258"/>
      <c r="P37" s="258"/>
      <c r="Q37" s="258"/>
    </row>
    <row r="38" spans="1:17" s="259" customFormat="1" x14ac:dyDescent="0.2">
      <c r="A38" s="258"/>
      <c r="B38" s="258"/>
      <c r="C38" s="258"/>
      <c r="D38" s="258"/>
      <c r="E38" s="258"/>
      <c r="F38" s="258"/>
      <c r="G38" s="258"/>
      <c r="H38" s="258"/>
      <c r="I38" s="258"/>
      <c r="J38" s="258"/>
      <c r="K38" s="258"/>
      <c r="L38" s="258"/>
      <c r="M38" s="258"/>
      <c r="N38" s="258"/>
      <c r="O38" s="258"/>
      <c r="P38" s="258"/>
      <c r="Q38" s="258"/>
    </row>
    <row r="39" spans="1:17" s="259" customFormat="1" x14ac:dyDescent="0.2">
      <c r="A39" s="258"/>
      <c r="B39" s="258"/>
      <c r="C39" s="258"/>
      <c r="D39" s="258"/>
      <c r="E39" s="258"/>
      <c r="F39" s="258"/>
      <c r="G39" s="258"/>
      <c r="H39" s="258"/>
      <c r="I39" s="258"/>
      <c r="J39" s="258"/>
      <c r="K39" s="258"/>
      <c r="L39" s="258"/>
      <c r="M39" s="258"/>
      <c r="N39" s="258"/>
      <c r="O39" s="258"/>
      <c r="P39" s="258"/>
      <c r="Q39" s="258"/>
    </row>
    <row r="40" spans="1:17" s="259" customFormat="1" x14ac:dyDescent="0.2">
      <c r="A40" s="258"/>
      <c r="B40" s="258"/>
      <c r="C40" s="258"/>
      <c r="D40" s="258"/>
      <c r="E40" s="258"/>
      <c r="F40" s="258"/>
      <c r="G40" s="258"/>
      <c r="H40" s="258"/>
      <c r="I40" s="258"/>
      <c r="J40" s="258"/>
      <c r="K40" s="258"/>
      <c r="L40" s="258"/>
      <c r="M40" s="258"/>
      <c r="N40" s="258"/>
      <c r="O40" s="258"/>
      <c r="P40" s="258"/>
      <c r="Q40" s="258"/>
    </row>
    <row r="41" spans="1:17" s="259" customFormat="1" x14ac:dyDescent="0.2">
      <c r="A41" s="258"/>
      <c r="B41" s="258"/>
      <c r="C41" s="258"/>
      <c r="D41" s="258"/>
      <c r="E41" s="258"/>
      <c r="F41" s="258"/>
      <c r="G41" s="258"/>
      <c r="H41" s="258"/>
      <c r="I41" s="258"/>
      <c r="J41" s="258"/>
      <c r="K41" s="258"/>
      <c r="L41" s="258"/>
      <c r="M41" s="258"/>
      <c r="N41" s="258"/>
      <c r="O41" s="258"/>
      <c r="P41" s="258"/>
      <c r="Q41" s="258"/>
    </row>
    <row r="42" spans="1:17" s="259" customFormat="1" x14ac:dyDescent="0.2">
      <c r="A42" s="258"/>
      <c r="B42" s="258"/>
      <c r="C42" s="258"/>
      <c r="D42" s="258"/>
      <c r="E42" s="258"/>
      <c r="F42" s="258"/>
      <c r="G42" s="258"/>
      <c r="H42" s="258"/>
      <c r="I42" s="258"/>
      <c r="J42" s="258"/>
      <c r="K42" s="258"/>
      <c r="L42" s="258"/>
      <c r="M42" s="258"/>
      <c r="N42" s="258"/>
      <c r="O42" s="258"/>
      <c r="P42" s="258"/>
      <c r="Q42" s="258"/>
    </row>
    <row r="43" spans="1:17" s="259" customFormat="1" x14ac:dyDescent="0.2">
      <c r="A43" s="258"/>
      <c r="B43" s="258"/>
      <c r="C43" s="258"/>
      <c r="D43" s="258"/>
      <c r="E43" s="258"/>
      <c r="F43" s="258"/>
      <c r="G43" s="258"/>
      <c r="H43" s="258"/>
      <c r="I43" s="258"/>
      <c r="J43" s="258"/>
      <c r="K43" s="258"/>
      <c r="L43" s="258"/>
      <c r="M43" s="258"/>
      <c r="N43" s="258"/>
      <c r="O43" s="258"/>
      <c r="P43" s="258"/>
      <c r="Q43" s="258"/>
    </row>
    <row r="44" spans="1:17" s="259" customFormat="1" x14ac:dyDescent="0.2">
      <c r="A44" s="258"/>
      <c r="B44" s="258"/>
      <c r="C44" s="258"/>
      <c r="D44" s="258"/>
      <c r="E44" s="258"/>
      <c r="F44" s="258"/>
      <c r="G44" s="258"/>
      <c r="H44" s="258"/>
      <c r="I44" s="258"/>
      <c r="J44" s="258"/>
      <c r="K44" s="258"/>
      <c r="L44" s="258"/>
      <c r="M44" s="258"/>
      <c r="N44" s="258"/>
      <c r="O44" s="258"/>
      <c r="P44" s="258"/>
      <c r="Q44" s="258"/>
    </row>
    <row r="45" spans="1:17" s="259" customFormat="1" x14ac:dyDescent="0.2">
      <c r="A45" s="258"/>
      <c r="B45" s="258"/>
      <c r="C45" s="258"/>
      <c r="D45" s="258"/>
      <c r="E45" s="258"/>
      <c r="F45" s="258"/>
      <c r="G45" s="258"/>
      <c r="H45" s="258"/>
      <c r="I45" s="258"/>
      <c r="J45" s="258"/>
      <c r="K45" s="258"/>
      <c r="L45" s="258"/>
      <c r="M45" s="258"/>
      <c r="N45" s="258"/>
      <c r="O45" s="258"/>
      <c r="P45" s="258"/>
      <c r="Q45" s="258"/>
    </row>
    <row r="46" spans="1:17" s="259" customFormat="1" x14ac:dyDescent="0.2">
      <c r="A46" s="258"/>
      <c r="B46" s="258"/>
      <c r="C46" s="258"/>
      <c r="D46" s="258"/>
      <c r="E46" s="258"/>
      <c r="F46" s="258"/>
      <c r="G46" s="258"/>
      <c r="H46" s="258"/>
      <c r="I46" s="258"/>
      <c r="J46" s="258"/>
      <c r="K46" s="258"/>
      <c r="L46" s="258"/>
      <c r="M46" s="258"/>
      <c r="N46" s="258"/>
      <c r="O46" s="258"/>
      <c r="P46" s="258"/>
      <c r="Q46" s="258"/>
    </row>
    <row r="47" spans="1:17" s="259" customFormat="1" x14ac:dyDescent="0.2">
      <c r="A47" s="258"/>
      <c r="B47" s="258"/>
      <c r="C47" s="258"/>
      <c r="D47" s="258"/>
      <c r="E47" s="258"/>
      <c r="F47" s="258"/>
      <c r="G47" s="258"/>
      <c r="H47" s="258"/>
      <c r="I47" s="258"/>
      <c r="J47" s="258"/>
      <c r="K47" s="258"/>
      <c r="L47" s="258"/>
      <c r="M47" s="258"/>
      <c r="N47" s="258"/>
      <c r="O47" s="258"/>
      <c r="P47" s="258"/>
      <c r="Q47" s="258"/>
    </row>
    <row r="48" spans="1:17" s="259" customFormat="1" x14ac:dyDescent="0.2">
      <c r="A48" s="258"/>
      <c r="B48" s="258"/>
      <c r="C48" s="258"/>
      <c r="D48" s="258"/>
      <c r="E48" s="258"/>
      <c r="F48" s="258"/>
      <c r="G48" s="258"/>
      <c r="H48" s="258"/>
      <c r="I48" s="258"/>
      <c r="J48" s="258"/>
      <c r="K48" s="258"/>
      <c r="L48" s="258"/>
      <c r="M48" s="258"/>
      <c r="N48" s="258"/>
      <c r="O48" s="258"/>
      <c r="P48" s="258"/>
      <c r="Q48" s="258"/>
    </row>
    <row r="49" spans="1:17" s="259" customFormat="1" x14ac:dyDescent="0.2">
      <c r="A49" s="258"/>
      <c r="B49" s="258"/>
      <c r="C49" s="258"/>
      <c r="D49" s="258"/>
      <c r="E49" s="258"/>
      <c r="F49" s="258"/>
      <c r="G49" s="258"/>
      <c r="H49" s="258"/>
      <c r="I49" s="258"/>
      <c r="J49" s="258"/>
      <c r="K49" s="258"/>
      <c r="L49" s="258"/>
      <c r="M49" s="258"/>
      <c r="N49" s="258"/>
      <c r="O49" s="258"/>
      <c r="P49" s="258"/>
      <c r="Q49" s="258"/>
    </row>
    <row r="50" spans="1:17" s="259" customFormat="1" x14ac:dyDescent="0.2">
      <c r="A50" s="258"/>
      <c r="B50" s="258"/>
      <c r="C50" s="258"/>
      <c r="D50" s="258"/>
      <c r="E50" s="258"/>
      <c r="F50" s="258"/>
      <c r="G50" s="258"/>
      <c r="H50" s="258"/>
      <c r="I50" s="258"/>
      <c r="J50" s="258"/>
      <c r="K50" s="258"/>
      <c r="L50" s="258"/>
      <c r="M50" s="258"/>
      <c r="N50" s="258"/>
      <c r="O50" s="258"/>
      <c r="P50" s="258"/>
      <c r="Q50" s="258"/>
    </row>
    <row r="51" spans="1:17" s="259" customFormat="1" x14ac:dyDescent="0.2">
      <c r="A51" s="258"/>
      <c r="B51" s="258"/>
      <c r="C51" s="258"/>
      <c r="D51" s="258"/>
      <c r="E51" s="258"/>
      <c r="F51" s="258"/>
      <c r="G51" s="258"/>
      <c r="H51" s="258"/>
      <c r="I51" s="258"/>
      <c r="J51" s="258"/>
      <c r="K51" s="258"/>
      <c r="L51" s="258"/>
      <c r="M51" s="258"/>
      <c r="N51" s="258"/>
      <c r="O51" s="258"/>
      <c r="P51" s="258"/>
      <c r="Q51" s="258"/>
    </row>
    <row r="52" spans="1:17" s="259" customFormat="1" x14ac:dyDescent="0.2">
      <c r="A52" s="258"/>
      <c r="B52" s="258"/>
      <c r="C52" s="258"/>
      <c r="D52" s="258"/>
      <c r="E52" s="258"/>
      <c r="F52" s="258"/>
      <c r="G52" s="258"/>
      <c r="H52" s="258"/>
      <c r="I52" s="258"/>
      <c r="J52" s="258"/>
      <c r="K52" s="258"/>
      <c r="L52" s="258"/>
      <c r="M52" s="258"/>
      <c r="N52" s="258"/>
      <c r="O52" s="258"/>
      <c r="P52" s="258"/>
      <c r="Q52" s="258"/>
    </row>
    <row r="53" spans="1:17" s="259" customFormat="1" x14ac:dyDescent="0.2">
      <c r="A53" s="258"/>
      <c r="B53" s="258"/>
      <c r="C53" s="258"/>
      <c r="D53" s="258"/>
      <c r="E53" s="258"/>
      <c r="F53" s="258"/>
      <c r="G53" s="258"/>
      <c r="H53" s="258"/>
      <c r="I53" s="258"/>
      <c r="J53" s="258"/>
      <c r="K53" s="258"/>
      <c r="L53" s="258"/>
      <c r="M53" s="258"/>
      <c r="N53" s="258"/>
      <c r="O53" s="258"/>
      <c r="P53" s="258"/>
      <c r="Q53" s="258"/>
    </row>
    <row r="54" spans="1:17" s="259" customFormat="1" x14ac:dyDescent="0.2">
      <c r="A54" s="258"/>
      <c r="B54" s="258"/>
      <c r="C54" s="258"/>
      <c r="D54" s="258"/>
      <c r="E54" s="258"/>
      <c r="F54" s="258"/>
      <c r="G54" s="258"/>
      <c r="H54" s="258"/>
      <c r="I54" s="258"/>
      <c r="J54" s="258"/>
      <c r="K54" s="258"/>
      <c r="L54" s="258"/>
      <c r="M54" s="258"/>
      <c r="N54" s="258"/>
      <c r="O54" s="258"/>
      <c r="P54" s="258"/>
      <c r="Q54" s="258"/>
    </row>
    <row r="55" spans="1:17" x14ac:dyDescent="0.2">
      <c r="A55" s="258"/>
    </row>
  </sheetData>
  <sheetProtection algorithmName="SHA-512" hashValue="U6EGvBxLXtvEC5eNxQJukX9gpBk8KmeuRNjh82z3qj3uG8ljAq9Fpkp0U7FAMPCCXZUtrEsJOz9gz4RQkPQhig==" saltValue="0g5O+V6J3wwseLkUlXRWaw==" spinCount="100000" sheet="1" objects="1" scenarios="1" selectLockedCells="1"/>
  <mergeCells count="36">
    <mergeCell ref="A10:Q10"/>
    <mergeCell ref="A11:A14"/>
    <mergeCell ref="O11:O14"/>
    <mergeCell ref="P11:P13"/>
    <mergeCell ref="F12:G12"/>
    <mergeCell ref="L12:L13"/>
    <mergeCell ref="N12:N13"/>
    <mergeCell ref="B11:B14"/>
    <mergeCell ref="F15:G15"/>
    <mergeCell ref="N20:Q20"/>
    <mergeCell ref="D12:D13"/>
    <mergeCell ref="F11:N11"/>
    <mergeCell ref="C11:D11"/>
    <mergeCell ref="H12:I12"/>
    <mergeCell ref="H15:I15"/>
    <mergeCell ref="H16:I16"/>
    <mergeCell ref="H17:I17"/>
    <mergeCell ref="Q11:Q14"/>
    <mergeCell ref="C12:C14"/>
    <mergeCell ref="E11:E14"/>
    <mergeCell ref="J12:J13"/>
    <mergeCell ref="K12:K13"/>
    <mergeCell ref="M12:M13"/>
    <mergeCell ref="A1:Q1"/>
    <mergeCell ref="A2:Q2"/>
    <mergeCell ref="A3:Q3"/>
    <mergeCell ref="A8:Q8"/>
    <mergeCell ref="A9:Q9"/>
    <mergeCell ref="A28:B28"/>
    <mergeCell ref="A26:Q26"/>
    <mergeCell ref="A25:Q25"/>
    <mergeCell ref="F16:G16"/>
    <mergeCell ref="F17:G17"/>
    <mergeCell ref="N19:Q19"/>
    <mergeCell ref="A24:Q24"/>
    <mergeCell ref="A23:Q23"/>
  </mergeCells>
  <printOptions horizontalCentered="1"/>
  <pageMargins left="0.15748031496062992" right="0.15748031496062992" top="0.6692913385826772" bottom="0.19685039370078741" header="0.19685039370078741" footer="7.874015748031496E-2"/>
  <pageSetup paperSize="9" scale="61" orientation="landscape" r:id="rId1"/>
  <headerFooter>
    <oddHeader>&amp;C&amp;G&amp;R&amp;8&amp;P</oddHeader>
    <oddFooter>&amp;L&amp;8&amp;G
&amp;"Arial,Negrito"&amp;K04+000   SGEC/CFIC/SECOFC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tabColor theme="0"/>
  </sheetPr>
  <dimension ref="A1:Z62"/>
  <sheetViews>
    <sheetView view="pageBreakPreview" zoomScaleNormal="115" zoomScaleSheetLayoutView="100" workbookViewId="0">
      <selection activeCell="B16" sqref="B16"/>
    </sheetView>
  </sheetViews>
  <sheetFormatPr defaultRowHeight="12.75" x14ac:dyDescent="0.2"/>
  <cols>
    <col min="1" max="1" width="42.5703125" style="243" customWidth="1"/>
    <col min="2" max="2" width="9.7109375" style="253" customWidth="1"/>
    <col min="3" max="3" width="44.85546875" style="251" customWidth="1"/>
    <col min="4" max="4" width="44.7109375" style="260" customWidth="1"/>
    <col min="5" max="7" width="9.140625" style="260"/>
  </cols>
  <sheetData>
    <row r="1" spans="1:26" ht="18" x14ac:dyDescent="0.25">
      <c r="A1" s="511" t="str">
        <f>'POSTO - Licitante'!A1:Q1</f>
        <v>TRIBUNAL REGIONAL ELEITORAL DO PARANÁ</v>
      </c>
      <c r="B1" s="511"/>
      <c r="C1" s="511"/>
      <c r="D1" s="511"/>
    </row>
    <row r="2" spans="1:26" x14ac:dyDescent="0.2">
      <c r="A2" s="512" t="str">
        <f>'POSTO - Licitante'!A2:Q2</f>
        <v>PLANILHA DE CUSTOS E FORMAÇÃO DE PREÇOS - BASE LICITANTE</v>
      </c>
      <c r="B2" s="512"/>
      <c r="C2" s="512"/>
      <c r="D2" s="512"/>
    </row>
    <row r="3" spans="1:26" x14ac:dyDescent="0.2">
      <c r="A3" s="513" t="str">
        <f>'POSTO - Licitante'!A3:Q3</f>
        <v>Serviços de Auxiliar Administrativo</v>
      </c>
      <c r="B3" s="513"/>
      <c r="C3" s="513"/>
      <c r="D3" s="513"/>
    </row>
    <row r="4" spans="1:26" x14ac:dyDescent="0.2">
      <c r="A4" s="310"/>
      <c r="B4" s="311"/>
      <c r="C4" s="312"/>
      <c r="D4" s="312"/>
    </row>
    <row r="5" spans="1:26" ht="12.75" customHeight="1" x14ac:dyDescent="0.2">
      <c r="A5" s="514" t="str">
        <f>'POSTO - Licitante'!A8:Q8</f>
        <v>NOME DA EMPRESA</v>
      </c>
      <c r="B5" s="515"/>
      <c r="C5" s="515"/>
      <c r="D5" s="516"/>
      <c r="H5" s="244"/>
      <c r="I5" s="244"/>
      <c r="J5" s="244"/>
      <c r="K5" s="244"/>
      <c r="L5" s="244"/>
      <c r="M5" s="244"/>
      <c r="N5" s="244"/>
      <c r="O5" s="244"/>
      <c r="P5" s="244"/>
      <c r="Q5" s="244"/>
      <c r="R5" s="244"/>
      <c r="S5" s="244"/>
      <c r="T5" s="244"/>
      <c r="U5" s="244"/>
      <c r="V5" s="244"/>
      <c r="W5" s="244"/>
      <c r="X5" s="244"/>
      <c r="Y5" s="244"/>
      <c r="Z5" s="244"/>
    </row>
    <row r="6" spans="1:26" ht="12.75" customHeight="1" x14ac:dyDescent="0.2">
      <c r="A6" s="517" t="str">
        <f>'POSTO - Licitante'!A9:Q9</f>
        <v>CNPJ</v>
      </c>
      <c r="B6" s="518"/>
      <c r="C6" s="518"/>
      <c r="D6" s="519"/>
      <c r="H6" s="244"/>
      <c r="I6" s="244"/>
      <c r="J6" s="244"/>
      <c r="K6" s="244"/>
      <c r="L6" s="244"/>
      <c r="M6" s="244"/>
      <c r="N6" s="244"/>
      <c r="O6" s="244"/>
      <c r="P6" s="244"/>
      <c r="Q6" s="244"/>
      <c r="R6" s="244"/>
      <c r="S6" s="244"/>
      <c r="T6" s="244"/>
      <c r="U6" s="244"/>
      <c r="V6" s="244"/>
      <c r="W6" s="244"/>
      <c r="X6" s="244"/>
      <c r="Y6" s="244"/>
      <c r="Z6" s="244"/>
    </row>
    <row r="7" spans="1:26" ht="12.75" customHeight="1" x14ac:dyDescent="0.2">
      <c r="A7" s="286"/>
      <c r="B7" s="286"/>
      <c r="C7" s="286"/>
      <c r="D7" s="286"/>
      <c r="H7" s="244"/>
      <c r="I7" s="244"/>
      <c r="J7" s="244"/>
      <c r="K7" s="244"/>
      <c r="L7" s="244"/>
      <c r="M7" s="244"/>
      <c r="N7" s="244"/>
      <c r="O7" s="244"/>
      <c r="P7" s="244"/>
      <c r="Q7" s="244"/>
      <c r="R7" s="244"/>
      <c r="S7" s="244"/>
      <c r="T7" s="244"/>
      <c r="U7" s="244"/>
      <c r="V7" s="244"/>
      <c r="W7" s="244"/>
      <c r="X7" s="244"/>
      <c r="Y7" s="244"/>
      <c r="Z7" s="244"/>
    </row>
    <row r="8" spans="1:26" ht="12.75" customHeight="1" x14ac:dyDescent="0.2">
      <c r="A8" s="520" t="s">
        <v>181</v>
      </c>
      <c r="B8" s="470"/>
      <c r="C8" s="289" t="s">
        <v>182</v>
      </c>
      <c r="D8" s="289"/>
      <c r="H8" s="244"/>
      <c r="I8" s="244"/>
      <c r="J8" s="244"/>
      <c r="K8" s="244"/>
      <c r="L8" s="244"/>
      <c r="M8" s="244"/>
      <c r="N8" s="244"/>
      <c r="O8" s="244"/>
      <c r="P8" s="244"/>
      <c r="Q8" s="244"/>
      <c r="R8" s="244"/>
      <c r="S8" s="244"/>
      <c r="T8" s="244"/>
      <c r="U8" s="244"/>
      <c r="V8" s="244"/>
      <c r="W8" s="244"/>
      <c r="X8" s="244"/>
      <c r="Y8" s="244"/>
      <c r="Z8" s="244"/>
    </row>
    <row r="9" spans="1:26" ht="12.75" customHeight="1" x14ac:dyDescent="0.2">
      <c r="A9" s="520"/>
      <c r="B9" s="470"/>
      <c r="C9" s="289" t="s">
        <v>183</v>
      </c>
      <c r="D9" s="289"/>
      <c r="H9" s="244"/>
      <c r="I9" s="244"/>
      <c r="J9" s="244"/>
      <c r="K9" s="244"/>
      <c r="L9" s="244"/>
      <c r="M9" s="244"/>
      <c r="N9" s="244"/>
      <c r="O9" s="244"/>
      <c r="P9" s="244"/>
      <c r="Q9" s="244"/>
      <c r="R9" s="244"/>
      <c r="S9" s="244"/>
      <c r="T9" s="244"/>
      <c r="U9" s="244"/>
      <c r="V9" s="244"/>
      <c r="W9" s="244"/>
      <c r="X9" s="244"/>
      <c r="Y9" s="244"/>
      <c r="Z9" s="244"/>
    </row>
    <row r="10" spans="1:26" s="267" customFormat="1" ht="13.5" thickBot="1" x14ac:dyDescent="0.25">
      <c r="A10" s="286"/>
      <c r="B10" s="286"/>
      <c r="C10" s="286"/>
      <c r="D10" s="286"/>
      <c r="E10" s="265"/>
      <c r="F10" s="265"/>
      <c r="G10" s="265"/>
      <c r="H10" s="266"/>
      <c r="I10" s="266"/>
      <c r="J10" s="266"/>
      <c r="K10" s="266"/>
      <c r="L10" s="266"/>
      <c r="M10" s="266"/>
      <c r="N10" s="266"/>
      <c r="O10" s="266"/>
      <c r="P10" s="266"/>
      <c r="Q10" s="266"/>
      <c r="R10" s="266"/>
      <c r="S10" s="266"/>
      <c r="T10" s="266"/>
      <c r="U10" s="266"/>
      <c r="V10" s="266"/>
      <c r="W10" s="266"/>
      <c r="X10" s="266"/>
      <c r="Y10" s="266"/>
      <c r="Z10" s="266"/>
    </row>
    <row r="11" spans="1:26" ht="13.5" thickBot="1" x14ac:dyDescent="0.25">
      <c r="A11" s="521" t="s">
        <v>164</v>
      </c>
      <c r="B11" s="522"/>
      <c r="C11" s="522"/>
      <c r="D11" s="523"/>
    </row>
    <row r="12" spans="1:26" x14ac:dyDescent="0.2">
      <c r="A12" s="313"/>
      <c r="B12" s="314"/>
      <c r="C12" s="312"/>
      <c r="D12" s="312"/>
    </row>
    <row r="13" spans="1:26" ht="18" thickBot="1" x14ac:dyDescent="0.35">
      <c r="A13" s="507" t="s">
        <v>184</v>
      </c>
      <c r="B13" s="507"/>
      <c r="C13" s="507"/>
      <c r="D13" s="315"/>
    </row>
    <row r="14" spans="1:26" ht="13.5" thickTop="1" x14ac:dyDescent="0.2">
      <c r="A14" s="286"/>
      <c r="B14" s="316" t="s">
        <v>20</v>
      </c>
      <c r="C14" s="316" t="s">
        <v>185</v>
      </c>
      <c r="D14" s="316" t="s">
        <v>186</v>
      </c>
    </row>
    <row r="15" spans="1:26" x14ac:dyDescent="0.2">
      <c r="A15" s="292" t="s">
        <v>2</v>
      </c>
      <c r="B15" s="471"/>
      <c r="C15" s="250" t="s">
        <v>187</v>
      </c>
      <c r="D15" s="250" t="s">
        <v>188</v>
      </c>
    </row>
    <row r="16" spans="1:26" x14ac:dyDescent="0.2">
      <c r="A16" s="292" t="s">
        <v>174</v>
      </c>
      <c r="B16" s="471"/>
      <c r="C16" s="250" t="s">
        <v>189</v>
      </c>
      <c r="D16" s="250" t="s">
        <v>190</v>
      </c>
    </row>
    <row r="17" spans="1:12" x14ac:dyDescent="0.2">
      <c r="A17" s="292" t="s">
        <v>3</v>
      </c>
      <c r="B17" s="471"/>
      <c r="C17" s="250" t="s">
        <v>191</v>
      </c>
      <c r="D17" s="250" t="s">
        <v>192</v>
      </c>
    </row>
    <row r="18" spans="1:12" x14ac:dyDescent="0.2">
      <c r="A18" s="292" t="s">
        <v>173</v>
      </c>
      <c r="B18" s="471"/>
      <c r="C18" s="250" t="s">
        <v>193</v>
      </c>
      <c r="D18" s="250" t="s">
        <v>194</v>
      </c>
    </row>
    <row r="19" spans="1:12" ht="22.5" x14ac:dyDescent="0.2">
      <c r="A19" s="292" t="s">
        <v>5</v>
      </c>
      <c r="B19" s="471"/>
      <c r="C19" s="250" t="s">
        <v>195</v>
      </c>
      <c r="D19" s="250" t="s">
        <v>196</v>
      </c>
    </row>
    <row r="20" spans="1:12" x14ac:dyDescent="0.2">
      <c r="A20" s="292" t="s">
        <v>7</v>
      </c>
      <c r="B20" s="471"/>
      <c r="C20" s="250" t="s">
        <v>197</v>
      </c>
      <c r="D20" s="250" t="s">
        <v>198</v>
      </c>
    </row>
    <row r="21" spans="1:12" ht="33.75" x14ac:dyDescent="0.2">
      <c r="A21" s="292" t="s">
        <v>172</v>
      </c>
      <c r="B21" s="471"/>
      <c r="C21" s="250" t="s">
        <v>199</v>
      </c>
      <c r="D21" s="250" t="s">
        <v>249</v>
      </c>
    </row>
    <row r="22" spans="1:12" ht="23.25" thickBot="1" x14ac:dyDescent="0.25">
      <c r="A22" s="292" t="s">
        <v>6</v>
      </c>
      <c r="B22" s="472"/>
      <c r="C22" s="250" t="s">
        <v>200</v>
      </c>
      <c r="D22" s="250" t="s">
        <v>201</v>
      </c>
    </row>
    <row r="23" spans="1:12" ht="13.5" thickBot="1" x14ac:dyDescent="0.25">
      <c r="A23" s="317" t="s">
        <v>202</v>
      </c>
      <c r="B23" s="249">
        <f>SUM(B15:B22)</f>
        <v>0</v>
      </c>
      <c r="C23" s="419" t="s">
        <v>20</v>
      </c>
      <c r="D23" s="318"/>
    </row>
    <row r="24" spans="1:12" x14ac:dyDescent="0.2">
      <c r="A24" s="319"/>
      <c r="B24" s="314"/>
      <c r="C24" s="318"/>
      <c r="D24" s="318"/>
    </row>
    <row r="25" spans="1:12" ht="18" thickBot="1" x14ac:dyDescent="0.35">
      <c r="A25" s="507" t="s">
        <v>285</v>
      </c>
      <c r="B25" s="507"/>
      <c r="C25" s="507"/>
      <c r="D25" s="315"/>
    </row>
    <row r="26" spans="1:12" ht="13.5" thickTop="1" x14ac:dyDescent="0.2">
      <c r="A26" s="286"/>
      <c r="B26" s="316" t="s">
        <v>20</v>
      </c>
      <c r="C26" s="316" t="s">
        <v>185</v>
      </c>
      <c r="D26" s="316" t="s">
        <v>186</v>
      </c>
    </row>
    <row r="27" spans="1:12" ht="33.75" x14ac:dyDescent="0.2">
      <c r="A27" s="292" t="s">
        <v>286</v>
      </c>
      <c r="B27" s="473"/>
      <c r="C27" s="250" t="s">
        <v>203</v>
      </c>
      <c r="D27" s="250" t="s">
        <v>206</v>
      </c>
    </row>
    <row r="28" spans="1:12" ht="33.75" x14ac:dyDescent="0.2">
      <c r="A28" s="292" t="s">
        <v>156</v>
      </c>
      <c r="B28" s="473"/>
      <c r="C28" s="250" t="s">
        <v>203</v>
      </c>
      <c r="D28" s="250" t="s">
        <v>204</v>
      </c>
    </row>
    <row r="29" spans="1:12" ht="33.75" x14ac:dyDescent="0.2">
      <c r="A29" s="292" t="s">
        <v>157</v>
      </c>
      <c r="B29" s="473"/>
      <c r="C29" s="250" t="s">
        <v>205</v>
      </c>
      <c r="D29" s="250" t="s">
        <v>206</v>
      </c>
    </row>
    <row r="30" spans="1:12" x14ac:dyDescent="0.2">
      <c r="A30" s="293" t="s">
        <v>53</v>
      </c>
      <c r="B30" s="285">
        <f>B27+B28+B29</f>
        <v>0</v>
      </c>
      <c r="C30" s="320"/>
      <c r="D30" s="320"/>
    </row>
    <row r="31" spans="1:12" ht="13.5" thickBot="1" x14ac:dyDescent="0.25">
      <c r="A31" s="294" t="s">
        <v>165</v>
      </c>
      <c r="B31" s="321">
        <f>B30%*B23</f>
        <v>0</v>
      </c>
      <c r="C31" s="290" t="s">
        <v>287</v>
      </c>
      <c r="D31" s="290" t="s">
        <v>207</v>
      </c>
      <c r="L31" s="279"/>
    </row>
    <row r="32" spans="1:12" ht="13.5" thickBot="1" x14ac:dyDescent="0.25">
      <c r="A32" s="317" t="s">
        <v>208</v>
      </c>
      <c r="B32" s="249">
        <f>B30+B31</f>
        <v>0</v>
      </c>
      <c r="C32" s="420" t="s">
        <v>20</v>
      </c>
      <c r="D32" s="322"/>
      <c r="H32" s="241"/>
      <c r="L32" s="279"/>
    </row>
    <row r="33" spans="1:12" x14ac:dyDescent="0.2">
      <c r="A33" s="319"/>
      <c r="B33" s="314"/>
      <c r="C33" s="312"/>
      <c r="D33" s="312"/>
      <c r="G33" s="278"/>
      <c r="L33" s="279"/>
    </row>
    <row r="34" spans="1:12" ht="18" thickBot="1" x14ac:dyDescent="0.35">
      <c r="A34" s="507" t="s">
        <v>209</v>
      </c>
      <c r="B34" s="507"/>
      <c r="C34" s="507"/>
      <c r="D34" s="315"/>
      <c r="L34" s="279"/>
    </row>
    <row r="35" spans="1:12" ht="13.5" thickTop="1" x14ac:dyDescent="0.2">
      <c r="A35" s="286"/>
      <c r="B35" s="316" t="s">
        <v>20</v>
      </c>
      <c r="C35" s="316" t="s">
        <v>185</v>
      </c>
      <c r="D35" s="316" t="s">
        <v>186</v>
      </c>
      <c r="L35" s="280"/>
    </row>
    <row r="36" spans="1:12" ht="33.75" x14ac:dyDescent="0.2">
      <c r="A36" s="292" t="s">
        <v>161</v>
      </c>
      <c r="B36" s="471"/>
      <c r="C36" s="250" t="s">
        <v>210</v>
      </c>
      <c r="D36" s="250" t="s">
        <v>211</v>
      </c>
      <c r="L36" s="279"/>
    </row>
    <row r="37" spans="1:12" ht="13.5" thickBot="1" x14ac:dyDescent="0.25">
      <c r="A37" s="294" t="s">
        <v>166</v>
      </c>
      <c r="B37" s="323">
        <f>B36%*B23</f>
        <v>0</v>
      </c>
      <c r="C37" s="290" t="s">
        <v>212</v>
      </c>
      <c r="D37" s="290" t="s">
        <v>213</v>
      </c>
      <c r="L37" s="279"/>
    </row>
    <row r="38" spans="1:12" ht="13.5" thickBot="1" x14ac:dyDescent="0.25">
      <c r="A38" s="317" t="s">
        <v>214</v>
      </c>
      <c r="B38" s="249">
        <f>B36+B37</f>
        <v>0</v>
      </c>
      <c r="C38" s="420" t="s">
        <v>20</v>
      </c>
      <c r="D38" s="322"/>
    </row>
    <row r="39" spans="1:12" x14ac:dyDescent="0.2">
      <c r="A39" s="295"/>
      <c r="B39" s="314"/>
      <c r="C39" s="312"/>
      <c r="D39" s="312"/>
    </row>
    <row r="40" spans="1:12" ht="18" thickBot="1" x14ac:dyDescent="0.35">
      <c r="A40" s="507" t="s">
        <v>274</v>
      </c>
      <c r="B40" s="507"/>
      <c r="C40" s="507"/>
      <c r="D40" s="315"/>
    </row>
    <row r="41" spans="1:12" ht="13.5" thickTop="1" x14ac:dyDescent="0.2">
      <c r="A41" s="286"/>
      <c r="B41" s="316" t="s">
        <v>20</v>
      </c>
      <c r="C41" s="316" t="s">
        <v>185</v>
      </c>
      <c r="D41" s="316" t="s">
        <v>186</v>
      </c>
    </row>
    <row r="42" spans="1:12" ht="90" x14ac:dyDescent="0.2">
      <c r="A42" s="292" t="s">
        <v>175</v>
      </c>
      <c r="B42" s="471"/>
      <c r="C42" s="250" t="s">
        <v>276</v>
      </c>
      <c r="D42" s="250" t="s">
        <v>277</v>
      </c>
    </row>
    <row r="43" spans="1:12" s="244" customFormat="1" ht="67.5" x14ac:dyDescent="0.2">
      <c r="A43" s="292" t="s">
        <v>159</v>
      </c>
      <c r="B43" s="471"/>
      <c r="C43" s="250" t="s">
        <v>215</v>
      </c>
      <c r="D43" s="250" t="s">
        <v>216</v>
      </c>
      <c r="E43" s="260"/>
      <c r="F43" s="260"/>
      <c r="G43" s="260"/>
    </row>
    <row r="44" spans="1:12" ht="56.25" x14ac:dyDescent="0.2">
      <c r="A44" s="292" t="s">
        <v>160</v>
      </c>
      <c r="B44" s="471"/>
      <c r="C44" s="250" t="s">
        <v>217</v>
      </c>
      <c r="D44" s="250" t="s">
        <v>218</v>
      </c>
    </row>
    <row r="45" spans="1:12" ht="90" x14ac:dyDescent="0.2">
      <c r="A45" s="292" t="s">
        <v>158</v>
      </c>
      <c r="B45" s="471"/>
      <c r="C45" s="250" t="s">
        <v>219</v>
      </c>
      <c r="D45" s="250" t="s">
        <v>220</v>
      </c>
    </row>
    <row r="46" spans="1:12" x14ac:dyDescent="0.2">
      <c r="A46" s="296" t="s">
        <v>79</v>
      </c>
      <c r="B46" s="252">
        <f>SUM(B42:B45)</f>
        <v>0</v>
      </c>
      <c r="C46" s="324"/>
      <c r="D46" s="324"/>
    </row>
    <row r="47" spans="1:12" ht="23.25" thickBot="1" x14ac:dyDescent="0.25">
      <c r="A47" s="297" t="s">
        <v>167</v>
      </c>
      <c r="B47" s="325">
        <f>B46%*$B$23</f>
        <v>0</v>
      </c>
      <c r="C47" s="291" t="s">
        <v>221</v>
      </c>
      <c r="D47" s="291" t="s">
        <v>222</v>
      </c>
    </row>
    <row r="48" spans="1:12" ht="13.5" thickBot="1" x14ac:dyDescent="0.25">
      <c r="A48" s="317" t="s">
        <v>223</v>
      </c>
      <c r="B48" s="249">
        <f>B46+B47</f>
        <v>0</v>
      </c>
      <c r="C48" s="420" t="s">
        <v>20</v>
      </c>
      <c r="D48" s="322"/>
    </row>
    <row r="49" spans="1:4" ht="13.5" thickBot="1" x14ac:dyDescent="0.25">
      <c r="A49" s="295"/>
      <c r="B49" s="314"/>
      <c r="C49" s="312"/>
      <c r="D49" s="312"/>
    </row>
    <row r="50" spans="1:4" ht="13.5" thickBot="1" x14ac:dyDescent="0.25">
      <c r="A50" s="508" t="s">
        <v>170</v>
      </c>
      <c r="B50" s="509"/>
      <c r="C50" s="509"/>
      <c r="D50" s="510"/>
    </row>
    <row r="51" spans="1:4" x14ac:dyDescent="0.2">
      <c r="A51" s="286"/>
      <c r="B51" s="311"/>
      <c r="C51" s="326"/>
      <c r="D51" s="326"/>
    </row>
    <row r="52" spans="1:4" ht="13.5" thickBot="1" x14ac:dyDescent="0.25">
      <c r="A52" s="327" t="s">
        <v>168</v>
      </c>
      <c r="B52" s="328">
        <f>B23</f>
        <v>0</v>
      </c>
      <c r="C52" s="286"/>
      <c r="D52" s="286"/>
    </row>
    <row r="53" spans="1:4" ht="13.5" thickBot="1" x14ac:dyDescent="0.25">
      <c r="A53" s="327" t="s">
        <v>288</v>
      </c>
      <c r="B53" s="328">
        <f>B32</f>
        <v>0</v>
      </c>
      <c r="C53" s="286"/>
      <c r="D53" s="286"/>
    </row>
    <row r="54" spans="1:4" ht="13.5" thickBot="1" x14ac:dyDescent="0.25">
      <c r="A54" s="327" t="s">
        <v>169</v>
      </c>
      <c r="B54" s="328">
        <f>B38</f>
        <v>0</v>
      </c>
      <c r="C54" s="319"/>
      <c r="D54" s="319"/>
    </row>
    <row r="55" spans="1:4" ht="13.5" customHeight="1" thickBot="1" x14ac:dyDescent="0.25">
      <c r="A55" s="327" t="s">
        <v>275</v>
      </c>
      <c r="B55" s="328">
        <f>B48</f>
        <v>0</v>
      </c>
      <c r="C55" s="298"/>
      <c r="D55" s="298"/>
    </row>
    <row r="56" spans="1:4" ht="13.5" thickBot="1" x14ac:dyDescent="0.25">
      <c r="A56" s="329" t="s">
        <v>162</v>
      </c>
      <c r="B56" s="249">
        <f>SUM(B52:B55)</f>
        <v>0</v>
      </c>
      <c r="C56" s="421" t="s">
        <v>20</v>
      </c>
      <c r="D56" s="319"/>
    </row>
    <row r="57" spans="1:4" ht="15" x14ac:dyDescent="0.2">
      <c r="A57" s="330"/>
      <c r="B57" s="331"/>
      <c r="C57" s="331"/>
      <c r="D57" s="331"/>
    </row>
    <row r="58" spans="1:4" x14ac:dyDescent="0.2">
      <c r="A58" s="335" t="s">
        <v>148</v>
      </c>
      <c r="B58" s="311"/>
      <c r="C58" s="312"/>
      <c r="D58" s="312"/>
    </row>
    <row r="59" spans="1:4" x14ac:dyDescent="0.2">
      <c r="A59" s="261"/>
      <c r="B59" s="262"/>
      <c r="C59" s="263"/>
    </row>
    <row r="60" spans="1:4" x14ac:dyDescent="0.2">
      <c r="A60" s="261"/>
      <c r="B60" s="262"/>
      <c r="C60" s="263"/>
    </row>
    <row r="61" spans="1:4" x14ac:dyDescent="0.2">
      <c r="A61" s="261"/>
      <c r="B61" s="262"/>
      <c r="C61" s="263"/>
    </row>
    <row r="62" spans="1:4" x14ac:dyDescent="0.2">
      <c r="A62" s="261"/>
      <c r="B62" s="262"/>
      <c r="C62" s="263"/>
    </row>
  </sheetData>
  <sheetProtection algorithmName="SHA-512" hashValue="9Tm3NVQcTl3rkW/TfsGF9OzCDpoKQj1s4aIUzlPubJ7V4e2RB/Mb7gZYwZBjne4+dtHG9gSBpfJGhyHy/CtLEw==" saltValue="BvLQxgtM3bk0/7X1krAwRg==" spinCount="100000" sheet="1" objects="1" scenarios="1" selectLockedCells="1"/>
  <mergeCells count="12">
    <mergeCell ref="A25:C25"/>
    <mergeCell ref="A34:C34"/>
    <mergeCell ref="A40:C40"/>
    <mergeCell ref="A50:D50"/>
    <mergeCell ref="A1:D1"/>
    <mergeCell ref="A2:D2"/>
    <mergeCell ref="A3:D3"/>
    <mergeCell ref="A5:D5"/>
    <mergeCell ref="A6:D6"/>
    <mergeCell ref="A8:A9"/>
    <mergeCell ref="A11:D11"/>
    <mergeCell ref="A13:C13"/>
  </mergeCells>
  <conditionalFormatting sqref="D9">
    <cfRule type="expression" dxfId="3" priority="1">
      <formula>$B$9&lt;&gt;""</formula>
    </cfRule>
  </conditionalFormatting>
  <conditionalFormatting sqref="C8">
    <cfRule type="expression" dxfId="2" priority="4">
      <formula>$B$8&lt;&gt;""</formula>
    </cfRule>
  </conditionalFormatting>
  <conditionalFormatting sqref="C9">
    <cfRule type="expression" dxfId="1" priority="3">
      <formula>$B$9&lt;&gt;""</formula>
    </cfRule>
  </conditionalFormatting>
  <conditionalFormatting sqref="D8">
    <cfRule type="expression" dxfId="0" priority="2">
      <formula>$B$8&lt;&gt;""</formula>
    </cfRule>
  </conditionalFormatting>
  <printOptions horizontalCentered="1"/>
  <pageMargins left="0.12" right="0.12" top="0.69" bottom="0.33" header="0.19685039370078741" footer="0"/>
  <pageSetup paperSize="9" scale="65" orientation="portrait" r:id="rId1"/>
  <headerFooter>
    <oddHeader>&amp;C&amp;G&amp;R&amp;8&amp;P</oddHeader>
    <oddFooter>&amp;L&amp;8&amp;G
   &amp;"Arial,Negrito"&amp;K04+000SGEC/CFIC/SECOFC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tabColor theme="0"/>
  </sheetPr>
  <dimension ref="A1:B24"/>
  <sheetViews>
    <sheetView view="pageBreakPreview" zoomScaleNormal="115" zoomScaleSheetLayoutView="100" workbookViewId="0">
      <selection activeCell="B16" sqref="B16"/>
    </sheetView>
  </sheetViews>
  <sheetFormatPr defaultRowHeight="15" x14ac:dyDescent="0.25"/>
  <cols>
    <col min="1" max="1" width="41.5703125" style="264" customWidth="1"/>
    <col min="2" max="2" width="20" style="264" customWidth="1"/>
    <col min="3" max="16384" width="9.140625" style="240"/>
  </cols>
  <sheetData>
    <row r="1" spans="1:2" x14ac:dyDescent="0.25">
      <c r="A1" s="530" t="str">
        <f>'POSTO - Licitante'!A1:Q1</f>
        <v>TRIBUNAL REGIONAL ELEITORAL DO PARANÁ</v>
      </c>
      <c r="B1" s="530"/>
    </row>
    <row r="2" spans="1:2" x14ac:dyDescent="0.25">
      <c r="A2" s="532" t="str">
        <f>'POSTO - Licitante'!A2:Q2</f>
        <v>PLANILHA DE CUSTOS E FORMAÇÃO DE PREÇOS - BASE LICITANTE</v>
      </c>
      <c r="B2" s="532"/>
    </row>
    <row r="3" spans="1:2" x14ac:dyDescent="0.25">
      <c r="A3" s="531" t="str">
        <f>'POSTO - Licitante'!A3:Q3</f>
        <v>Serviços de Auxiliar Administrativo</v>
      </c>
      <c r="B3" s="531"/>
    </row>
    <row r="4" spans="1:2" x14ac:dyDescent="0.25">
      <c r="A4" s="530"/>
      <c r="B4" s="530"/>
    </row>
    <row r="5" spans="1:2" ht="15" customHeight="1" x14ac:dyDescent="0.25">
      <c r="A5" s="526" t="str">
        <f>'POSTO - Licitante'!A8:Q8</f>
        <v>NOME DA EMPRESA</v>
      </c>
      <c r="B5" s="527"/>
    </row>
    <row r="6" spans="1:2" ht="15" customHeight="1" x14ac:dyDescent="0.25">
      <c r="A6" s="528" t="str">
        <f>'POSTO - Licitante'!A9:Q9</f>
        <v>CNPJ</v>
      </c>
      <c r="B6" s="529"/>
    </row>
    <row r="7" spans="1:2" ht="15.75" thickBot="1" x14ac:dyDescent="0.3">
      <c r="A7" s="299"/>
      <c r="B7" s="299"/>
    </row>
    <row r="8" spans="1:2" ht="30" customHeight="1" thickBot="1" x14ac:dyDescent="0.3">
      <c r="A8" s="508" t="s">
        <v>177</v>
      </c>
      <c r="B8" s="510"/>
    </row>
    <row r="9" spans="1:2" ht="15" customHeight="1" thickBot="1" x14ac:dyDescent="0.3">
      <c r="A9" s="275"/>
      <c r="B9" s="275"/>
    </row>
    <row r="10" spans="1:2" ht="15" customHeight="1" thickBot="1" x14ac:dyDescent="0.3">
      <c r="A10" s="300" t="s">
        <v>137</v>
      </c>
      <c r="B10" s="301" t="s">
        <v>138</v>
      </c>
    </row>
    <row r="11" spans="1:2" ht="15" customHeight="1" x14ac:dyDescent="0.25">
      <c r="A11" s="302" t="s">
        <v>178</v>
      </c>
      <c r="B11" s="474"/>
    </row>
    <row r="12" spans="1:2" ht="15" customHeight="1" x14ac:dyDescent="0.25">
      <c r="A12" s="303" t="s">
        <v>179</v>
      </c>
      <c r="B12" s="475"/>
    </row>
    <row r="13" spans="1:2" ht="15" customHeight="1" x14ac:dyDescent="0.25">
      <c r="A13" s="303" t="s">
        <v>232</v>
      </c>
      <c r="B13" s="475"/>
    </row>
    <row r="14" spans="1:2" ht="15" customHeight="1" x14ac:dyDescent="0.25">
      <c r="A14" s="303" t="s">
        <v>233</v>
      </c>
      <c r="B14" s="475"/>
    </row>
    <row r="15" spans="1:2" ht="15" customHeight="1" x14ac:dyDescent="0.25">
      <c r="A15" s="303" t="s">
        <v>234</v>
      </c>
      <c r="B15" s="476"/>
    </row>
    <row r="16" spans="1:2" ht="15" customHeight="1" thickBot="1" x14ac:dyDescent="0.3">
      <c r="A16" s="373" t="s">
        <v>235</v>
      </c>
      <c r="B16" s="476"/>
    </row>
    <row r="17" spans="1:2" ht="33.75" customHeight="1" thickBot="1" x14ac:dyDescent="0.3">
      <c r="A17" s="533" t="s">
        <v>236</v>
      </c>
      <c r="B17" s="533"/>
    </row>
    <row r="18" spans="1:2" ht="15" customHeight="1" thickBot="1" x14ac:dyDescent="0.3">
      <c r="A18" s="304" t="s">
        <v>147</v>
      </c>
      <c r="B18" s="333">
        <f>((1+B11)/(1-(B13+B14+B15+B16)-B12))-1</f>
        <v>0</v>
      </c>
    </row>
    <row r="19" spans="1:2" ht="15" customHeight="1" x14ac:dyDescent="0.25">
      <c r="A19" s="305"/>
      <c r="B19" s="306"/>
    </row>
    <row r="20" spans="1:2" ht="15" customHeight="1" thickBot="1" x14ac:dyDescent="0.3">
      <c r="A20" s="307" t="s">
        <v>163</v>
      </c>
      <c r="B20" s="308"/>
    </row>
    <row r="21" spans="1:2" ht="15" customHeight="1" x14ac:dyDescent="0.25">
      <c r="A21" s="524" t="s">
        <v>180</v>
      </c>
      <c r="B21" s="525"/>
    </row>
    <row r="22" spans="1:2" ht="15" customHeight="1" x14ac:dyDescent="0.25">
      <c r="A22" s="309"/>
      <c r="B22" s="299"/>
    </row>
    <row r="23" spans="1:2" ht="15" customHeight="1" x14ac:dyDescent="0.25">
      <c r="A23" s="335" t="s">
        <v>148</v>
      </c>
      <c r="B23" s="275"/>
    </row>
    <row r="24" spans="1:2" ht="15" customHeight="1" x14ac:dyDescent="0.25">
      <c r="B24" s="440"/>
    </row>
  </sheetData>
  <sheetProtection algorithmName="SHA-512" hashValue="fZGFdU9vhysempw15ihW5O+LXzOSLqkoebOgkskVQUwAoGwVdUnPELjWr2ksKxWuJ/ycoe2YvoBxafejoOg+5g==" saltValue="wPVNeu4N0mHFXgNe1xNRJg==" spinCount="100000" sheet="1" objects="1" scenarios="1" selectLockedCells="1"/>
  <mergeCells count="9">
    <mergeCell ref="A8:B8"/>
    <mergeCell ref="A21:B21"/>
    <mergeCell ref="A5:B5"/>
    <mergeCell ref="A6:B6"/>
    <mergeCell ref="A1:B1"/>
    <mergeCell ref="A3:B3"/>
    <mergeCell ref="A4:B4"/>
    <mergeCell ref="A2:B2"/>
    <mergeCell ref="A17:B17"/>
  </mergeCells>
  <printOptions horizontalCentered="1"/>
  <pageMargins left="0.19685039370078741" right="0.19685039370078741" top="1.1023622047244095" bottom="0.31496062992125984" header="0.31496062992125984" footer="7.874015748031496E-2"/>
  <pageSetup paperSize="9" orientation="portrait" r:id="rId1"/>
  <headerFooter>
    <oddHeader>&amp;C&amp;G&amp;R&amp;8&amp;P</oddHeader>
    <oddFooter>&amp;L&amp;"Arial,Negrito"&amp;8&amp;G
&amp;K04+000   SGEC/CFIC/SECOFC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tabColor indexed="50"/>
  </sheetPr>
  <dimension ref="A1:G3606"/>
  <sheetViews>
    <sheetView topLeftCell="A112" workbookViewId="0">
      <selection activeCell="D125" sqref="D125"/>
    </sheetView>
  </sheetViews>
  <sheetFormatPr defaultColWidth="26.7109375" defaultRowHeight="12" x14ac:dyDescent="0.2"/>
  <cols>
    <col min="1" max="1" width="25.140625" style="3" customWidth="1"/>
    <col min="2" max="2" width="8.7109375" style="1" customWidth="1"/>
    <col min="3" max="3" width="10" style="3" customWidth="1"/>
    <col min="4" max="4" width="12.7109375" style="3" customWidth="1"/>
    <col min="5" max="5" width="37.42578125" style="3" customWidth="1"/>
    <col min="6" max="6" width="1.5703125" style="3" customWidth="1"/>
    <col min="7" max="16384" width="26.7109375" style="3"/>
  </cols>
  <sheetData>
    <row r="1" spans="1:7" ht="15.75" x14ac:dyDescent="0.25">
      <c r="A1" s="539" t="s">
        <v>119</v>
      </c>
      <c r="B1" s="540"/>
      <c r="C1" s="540"/>
      <c r="D1" s="540"/>
      <c r="E1" s="541"/>
    </row>
    <row r="2" spans="1:7" ht="12.75" x14ac:dyDescent="0.2">
      <c r="A2" s="122" t="s">
        <v>15</v>
      </c>
      <c r="B2" s="542"/>
      <c r="C2" s="543"/>
      <c r="D2" s="543"/>
      <c r="E2" s="544"/>
    </row>
    <row r="3" spans="1:7" ht="12.75" x14ac:dyDescent="0.2">
      <c r="A3" s="123" t="s">
        <v>16</v>
      </c>
      <c r="B3" s="545"/>
      <c r="C3" s="546"/>
      <c r="D3" s="546"/>
      <c r="E3" s="547"/>
    </row>
    <row r="4" spans="1:7" x14ac:dyDescent="0.2">
      <c r="A4" s="123" t="s">
        <v>17</v>
      </c>
      <c r="B4" s="548" t="e">
        <f>#REF!</f>
        <v>#REF!</v>
      </c>
      <c r="C4" s="549"/>
      <c r="D4" s="549"/>
      <c r="E4" s="550"/>
    </row>
    <row r="5" spans="1:7" ht="12.75" x14ac:dyDescent="0.2">
      <c r="A5" s="124" t="s">
        <v>109</v>
      </c>
      <c r="B5" s="534"/>
      <c r="C5" s="535"/>
      <c r="D5" s="535"/>
      <c r="E5" s="536"/>
    </row>
    <row r="6" spans="1:7" x14ac:dyDescent="0.2">
      <c r="A6" s="6"/>
      <c r="B6" s="125"/>
      <c r="C6" s="126"/>
      <c r="D6" s="127"/>
      <c r="E6" s="127"/>
    </row>
    <row r="7" spans="1:7" x14ac:dyDescent="0.2">
      <c r="A7" s="128" t="s">
        <v>110</v>
      </c>
      <c r="B7" s="145"/>
      <c r="C7" s="145"/>
      <c r="D7" s="146"/>
      <c r="E7" s="129"/>
    </row>
    <row r="8" spans="1:7" ht="12.75" x14ac:dyDescent="0.2">
      <c r="A8" s="537" t="str">
        <f>'item 1 - he 100%'!A8:D8</f>
        <v>Tecnicos de Eleição</v>
      </c>
      <c r="B8" s="538"/>
      <c r="C8" s="538"/>
      <c r="D8" s="538"/>
      <c r="E8" s="117"/>
    </row>
    <row r="9" spans="1:7" x14ac:dyDescent="0.2">
      <c r="A9" s="4"/>
      <c r="B9" s="20"/>
      <c r="C9" s="20"/>
      <c r="D9" s="20"/>
      <c r="E9" s="20"/>
      <c r="F9" s="20"/>
      <c r="G9" s="5"/>
    </row>
    <row r="10" spans="1:7" x14ac:dyDescent="0.2">
      <c r="A10" s="43" t="s">
        <v>45</v>
      </c>
      <c r="B10" s="44">
        <f>'item 1 - he 100%'!B10</f>
        <v>200</v>
      </c>
      <c r="C10" s="45" t="s">
        <v>44</v>
      </c>
      <c r="D10" s="46"/>
      <c r="E10" s="46"/>
      <c r="F10" s="20"/>
      <c r="G10" s="5"/>
    </row>
    <row r="11" spans="1:7" x14ac:dyDescent="0.2">
      <c r="A11" s="47"/>
      <c r="B11" s="46"/>
      <c r="C11" s="46"/>
      <c r="D11" s="46"/>
      <c r="E11" s="46"/>
      <c r="F11" s="5"/>
      <c r="G11" s="5"/>
    </row>
    <row r="12" spans="1:7" ht="13.5" thickBot="1" x14ac:dyDescent="0.25">
      <c r="A12" s="148" t="s">
        <v>47</v>
      </c>
      <c r="B12" s="46"/>
      <c r="C12" s="46"/>
      <c r="D12" s="46"/>
      <c r="E12" s="46"/>
      <c r="F12" s="5"/>
      <c r="G12" s="5"/>
    </row>
    <row r="13" spans="1:7" ht="12.75" thickBot="1" x14ac:dyDescent="0.25">
      <c r="A13" s="49"/>
      <c r="B13" s="50"/>
      <c r="C13" s="51"/>
      <c r="D13" s="48"/>
      <c r="E13" s="52" t="s">
        <v>38</v>
      </c>
      <c r="F13" s="5"/>
      <c r="G13" s="5"/>
    </row>
    <row r="14" spans="1:7" ht="12.75" thickBot="1" x14ac:dyDescent="0.25">
      <c r="A14" s="53" t="s">
        <v>18</v>
      </c>
      <c r="B14" s="54" t="s">
        <v>20</v>
      </c>
      <c r="C14" s="55" t="s">
        <v>19</v>
      </c>
      <c r="D14" s="149" t="s">
        <v>0</v>
      </c>
      <c r="E14" s="56" t="s">
        <v>14</v>
      </c>
      <c r="F14" s="5"/>
      <c r="G14" s="5"/>
    </row>
    <row r="15" spans="1:7" ht="12.75" thickTop="1" x14ac:dyDescent="0.2">
      <c r="A15" s="57" t="s">
        <v>134</v>
      </c>
      <c r="B15" s="58"/>
      <c r="C15" s="21" t="e">
        <f>D15/$D$17</f>
        <v>#REF!</v>
      </c>
      <c r="D15" s="59" t="e">
        <f>(#REF!/B10)*1.5</f>
        <v>#REF!</v>
      </c>
      <c r="E15" s="60" t="s">
        <v>120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13" t="s">
        <v>123</v>
      </c>
    </row>
    <row r="26" spans="1:5" ht="45" x14ac:dyDescent="0.2">
      <c r="A26" s="74" t="s">
        <v>3</v>
      </c>
      <c r="B26" s="72" t="e">
        <f>#REF!</f>
        <v>#REF!</v>
      </c>
      <c r="C26" s="22" t="e">
        <f t="shared" si="0"/>
        <v>#REF!</v>
      </c>
      <c r="D26" s="35" t="e">
        <f>D17*B26/100</f>
        <v>#REF!</v>
      </c>
      <c r="E26" s="13" t="s">
        <v>122</v>
      </c>
    </row>
    <row r="27" spans="1:5" ht="45" x14ac:dyDescent="0.2">
      <c r="A27" s="74" t="s">
        <v>4</v>
      </c>
      <c r="B27" s="72" t="e">
        <f>#REF!</f>
        <v>#REF!</v>
      </c>
      <c r="C27" s="22" t="e">
        <f t="shared" si="0"/>
        <v>#REF!</v>
      </c>
      <c r="D27" s="35" t="e">
        <f>D17*B27/100</f>
        <v>#REF!</v>
      </c>
      <c r="E27" s="13" t="s">
        <v>124</v>
      </c>
    </row>
    <row r="28" spans="1:5" ht="67.5" x14ac:dyDescent="0.2">
      <c r="A28" s="74" t="s">
        <v>5</v>
      </c>
      <c r="B28" s="72" t="e">
        <f>#REF!</f>
        <v>#REF!</v>
      </c>
      <c r="C28" s="22" t="e">
        <f t="shared" si="0"/>
        <v>#REF!</v>
      </c>
      <c r="D28" s="35" t="e">
        <f>D17*B28/100</f>
        <v>#REF!</v>
      </c>
      <c r="E28" s="13" t="s">
        <v>125</v>
      </c>
    </row>
    <row r="29" spans="1:5" ht="45" x14ac:dyDescent="0.2">
      <c r="A29" s="74" t="s">
        <v>7</v>
      </c>
      <c r="B29" s="72" t="e">
        <f>#REF!</f>
        <v>#REF!</v>
      </c>
      <c r="C29" s="22" t="e">
        <f t="shared" si="0"/>
        <v>#REF!</v>
      </c>
      <c r="D29" s="35" t="e">
        <f>D17*B29/100</f>
        <v>#REF!</v>
      </c>
      <c r="E29" s="13" t="s">
        <v>117</v>
      </c>
    </row>
    <row r="30" spans="1:5" ht="90" x14ac:dyDescent="0.2">
      <c r="A30" s="74" t="s">
        <v>39</v>
      </c>
      <c r="B30" s="72" t="e">
        <f>#REF!</f>
        <v>#REF!</v>
      </c>
      <c r="C30" s="22" t="e">
        <f t="shared" si="0"/>
        <v>#REF!</v>
      </c>
      <c r="D30" s="35" t="e">
        <f>D17*B30/100</f>
        <v>#REF!</v>
      </c>
      <c r="E30" s="73" t="s">
        <v>126</v>
      </c>
    </row>
    <row r="31" spans="1:5" ht="33.75"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75" thickBot="1" x14ac:dyDescent="0.25">
      <c r="A35" s="151" t="s">
        <v>51</v>
      </c>
      <c r="B35" s="66"/>
      <c r="C35" s="24"/>
      <c r="D35" s="39"/>
      <c r="E35" s="67"/>
      <c r="G35" s="8"/>
    </row>
    <row r="36" spans="1:7" x14ac:dyDescent="0.2">
      <c r="A36" s="85"/>
      <c r="B36" s="66"/>
      <c r="C36" s="24"/>
      <c r="D36" s="39"/>
      <c r="E36" s="52" t="s">
        <v>38</v>
      </c>
      <c r="G36" s="8"/>
    </row>
    <row r="37" spans="1:7" x14ac:dyDescent="0.2">
      <c r="A37" s="155" t="s">
        <v>52</v>
      </c>
      <c r="B37" s="156" t="s">
        <v>20</v>
      </c>
      <c r="C37" s="21" t="s">
        <v>19</v>
      </c>
      <c r="D37" s="157" t="s">
        <v>0</v>
      </c>
      <c r="E37" s="158" t="s">
        <v>14</v>
      </c>
      <c r="G37" s="8"/>
    </row>
    <row r="38" spans="1:7" ht="56.25" x14ac:dyDescent="0.2">
      <c r="A38" s="159" t="s">
        <v>54</v>
      </c>
      <c r="B38" s="72" t="e">
        <f>#REF!</f>
        <v>#REF!</v>
      </c>
      <c r="C38" s="42" t="e">
        <f>D38/$D$17</f>
        <v>#REF!</v>
      </c>
      <c r="D38" s="131" t="e">
        <f>$D$17*B38/100</f>
        <v>#REF!</v>
      </c>
      <c r="E38" s="13" t="s">
        <v>104</v>
      </c>
    </row>
    <row r="39" spans="1:7" ht="56.25" x14ac:dyDescent="0.2">
      <c r="A39" s="159" t="s">
        <v>55</v>
      </c>
      <c r="B39" s="72" t="e">
        <f>#REF!</f>
        <v>#REF!</v>
      </c>
      <c r="C39" s="42" t="e">
        <f>D39/$D$17</f>
        <v>#REF!</v>
      </c>
      <c r="D39" s="131" t="e">
        <f>$D$17*B39/100</f>
        <v>#REF!</v>
      </c>
      <c r="E39" s="13" t="s">
        <v>32</v>
      </c>
    </row>
    <row r="40" spans="1:7"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75"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75" thickBot="1" x14ac:dyDescent="0.25">
      <c r="A46" s="164" t="s">
        <v>63</v>
      </c>
      <c r="B46" s="165" t="s">
        <v>20</v>
      </c>
      <c r="C46" s="166" t="s">
        <v>19</v>
      </c>
      <c r="D46" s="167" t="s">
        <v>0</v>
      </c>
      <c r="E46" s="111" t="s">
        <v>14</v>
      </c>
    </row>
    <row r="47" spans="1:7" ht="45.75" thickTop="1" x14ac:dyDescent="0.2">
      <c r="A47" s="168" t="s">
        <v>59</v>
      </c>
      <c r="B47" s="72" t="e">
        <f>#REF!</f>
        <v>#REF!</v>
      </c>
      <c r="C47" s="42" t="e">
        <f>D47/$D$17</f>
        <v>#REF!</v>
      </c>
      <c r="D47" s="131" t="e">
        <f>D17*B47/100</f>
        <v>#REF!</v>
      </c>
      <c r="E47" s="115" t="s">
        <v>112</v>
      </c>
    </row>
    <row r="48" spans="1:7" ht="22.5" thickBot="1" x14ac:dyDescent="0.25">
      <c r="A48" s="161" t="s">
        <v>64</v>
      </c>
      <c r="B48" s="72" t="e">
        <f>B47%*B33</f>
        <v>#REF!</v>
      </c>
      <c r="C48" s="42" t="e">
        <f>D48/$D$17</f>
        <v>#REF!</v>
      </c>
      <c r="D48" s="131" t="e">
        <f>D47*B33/100</f>
        <v>#REF!</v>
      </c>
      <c r="E48" s="115"/>
    </row>
    <row r="49" spans="1:5" ht="12.75"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75" thickBot="1" x14ac:dyDescent="0.25">
      <c r="A53" s="170" t="s">
        <v>65</v>
      </c>
      <c r="B53" s="165" t="s">
        <v>20</v>
      </c>
      <c r="C53" s="171" t="s">
        <v>19</v>
      </c>
      <c r="D53" s="167" t="s">
        <v>0</v>
      </c>
      <c r="E53" s="111" t="s">
        <v>14</v>
      </c>
    </row>
    <row r="54" spans="1:5" ht="90.75" thickTop="1" x14ac:dyDescent="0.2">
      <c r="A54" s="159" t="s">
        <v>67</v>
      </c>
      <c r="B54" s="72" t="e">
        <f>#REF!</f>
        <v>#REF!</v>
      </c>
      <c r="C54" s="42" t="e">
        <f t="shared" ref="C54:C60" si="1">D54/$D$17</f>
        <v>#REF!</v>
      </c>
      <c r="D54" s="131" t="e">
        <f>$D$17*B54/100</f>
        <v>#REF!</v>
      </c>
      <c r="E54" s="13" t="s">
        <v>105</v>
      </c>
    </row>
    <row r="55" spans="1:5" ht="21.75" x14ac:dyDescent="0.2">
      <c r="A55" s="161" t="s">
        <v>114</v>
      </c>
      <c r="B55" s="72" t="e">
        <f>B54%*$B$31</f>
        <v>#REF!</v>
      </c>
      <c r="C55" s="42" t="e">
        <f t="shared" si="1"/>
        <v>#REF!</v>
      </c>
      <c r="D55" s="131" t="e">
        <f>$D$17*B55/100</f>
        <v>#REF!</v>
      </c>
      <c r="E55" s="147" t="s">
        <v>116</v>
      </c>
    </row>
    <row r="56" spans="1:5" ht="21.75" x14ac:dyDescent="0.2">
      <c r="A56" s="161" t="s">
        <v>68</v>
      </c>
      <c r="B56" s="72" t="e">
        <f>B54*8%*50%</f>
        <v>#REF!</v>
      </c>
      <c r="C56" s="42" t="e">
        <f t="shared" si="1"/>
        <v>#REF!</v>
      </c>
      <c r="D56" s="131" t="e">
        <f>D54*8%*50%</f>
        <v>#REF!</v>
      </c>
      <c r="E56" s="130" t="s">
        <v>111</v>
      </c>
    </row>
    <row r="57" spans="1:5" ht="90" x14ac:dyDescent="0.2">
      <c r="A57" s="159" t="s">
        <v>69</v>
      </c>
      <c r="B57" s="72" t="e">
        <f>#REF!</f>
        <v>#REF!</v>
      </c>
      <c r="C57" s="42" t="e">
        <f t="shared" si="1"/>
        <v>#REF!</v>
      </c>
      <c r="D57" s="131" t="e">
        <f>$D$17*B57/100</f>
        <v>#REF!</v>
      </c>
      <c r="E57" s="13" t="s">
        <v>107</v>
      </c>
    </row>
    <row r="58" spans="1:5" ht="21.75" x14ac:dyDescent="0.2">
      <c r="A58" s="161" t="s">
        <v>70</v>
      </c>
      <c r="B58" s="72" t="e">
        <f>B57%*B33</f>
        <v>#REF!</v>
      </c>
      <c r="C58" s="42" t="e">
        <f t="shared" si="1"/>
        <v>#REF!</v>
      </c>
      <c r="D58" s="131" t="e">
        <f>$D$17*B58/100</f>
        <v>#REF!</v>
      </c>
      <c r="E58" s="116"/>
    </row>
    <row r="59" spans="1:5" ht="21.75" x14ac:dyDescent="0.2">
      <c r="A59" s="161" t="s">
        <v>71</v>
      </c>
      <c r="B59" s="72" t="e">
        <f>B57*8%*50%</f>
        <v>#REF!</v>
      </c>
      <c r="C59" s="42" t="e">
        <f t="shared" si="1"/>
        <v>#REF!</v>
      </c>
      <c r="D59" s="131" t="e">
        <f>D57*8%*50%</f>
        <v>#REF!</v>
      </c>
      <c r="E59" s="130" t="s">
        <v>115</v>
      </c>
    </row>
    <row r="60" spans="1:5" ht="113.25" thickBot="1" x14ac:dyDescent="0.25">
      <c r="A60" s="172" t="s">
        <v>108</v>
      </c>
      <c r="B60" s="72" t="e">
        <f>#REF!</f>
        <v>#REF!</v>
      </c>
      <c r="C60" s="42" t="e">
        <f t="shared" si="1"/>
        <v>#REF!</v>
      </c>
      <c r="D60" s="131" t="e">
        <f>$D$17*B60/100</f>
        <v>#REF!</v>
      </c>
      <c r="E60" s="1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1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14"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A122" s="85"/>
      <c r="B122" s="80"/>
      <c r="C122" s="81"/>
      <c r="D122" s="82"/>
      <c r="E122" s="67"/>
    </row>
    <row r="123" spans="1:5" ht="12" customHeight="1" thickBot="1" x14ac:dyDescent="0.25">
      <c r="A123" s="108" t="s">
        <v>133</v>
      </c>
      <c r="B123" s="109"/>
      <c r="C123" s="110"/>
      <c r="D123" s="28" t="e">
        <f>D109+D118</f>
        <v>#REF!</v>
      </c>
      <c r="E123" s="79" t="s">
        <v>27</v>
      </c>
    </row>
    <row r="124" spans="1:5" ht="12" customHeight="1" thickBot="1" x14ac:dyDescent="0.25">
      <c r="C124" s="9"/>
      <c r="D124" s="10"/>
      <c r="E124" s="7"/>
    </row>
    <row r="125" spans="1:5" s="85" customFormat="1" ht="12" customHeight="1" thickBot="1" x14ac:dyDescent="0.25">
      <c r="A125" s="108" t="s">
        <v>132</v>
      </c>
      <c r="B125" s="109"/>
      <c r="C125" s="110"/>
      <c r="D125" s="28" t="e">
        <f>D123*1.6</f>
        <v>#REF!</v>
      </c>
      <c r="E125" s="79"/>
    </row>
    <row r="126" spans="1:5" ht="12" customHeight="1" x14ac:dyDescent="0.25">
      <c r="A126" s="18"/>
      <c r="B126" s="2"/>
      <c r="C126" s="11"/>
      <c r="D126" s="19"/>
      <c r="E126" s="16"/>
    </row>
    <row r="127" spans="1:5" ht="12" customHeight="1" x14ac:dyDescent="0.2">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mergeCells count="6">
    <mergeCell ref="B5:E5"/>
    <mergeCell ref="A8:D8"/>
    <mergeCell ref="A1:E1"/>
    <mergeCell ref="B2:E2"/>
    <mergeCell ref="B3:E3"/>
    <mergeCell ref="B4:E4"/>
  </mergeCells>
  <phoneticPr fontId="19" type="noConversion"/>
  <pageMargins left="0.75" right="0.75" top="1" bottom="1" header="0.49212598499999999" footer="0.49212598499999999"/>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tabColor indexed="50"/>
  </sheetPr>
  <dimension ref="A1:G3606"/>
  <sheetViews>
    <sheetView showGridLines="0" topLeftCell="A118" workbookViewId="0">
      <selection activeCell="D125" sqref="D125"/>
    </sheetView>
  </sheetViews>
  <sheetFormatPr defaultColWidth="26.7109375" defaultRowHeight="12" x14ac:dyDescent="0.2"/>
  <cols>
    <col min="1" max="1" width="25.140625" style="85" customWidth="1"/>
    <col min="2" max="2" width="8.7109375" style="80" customWidth="1"/>
    <col min="3" max="3" width="10" style="85" customWidth="1"/>
    <col min="4" max="4" width="12.7109375" style="85" customWidth="1"/>
    <col min="5" max="5" width="37.42578125" style="85" customWidth="1"/>
    <col min="6" max="6" width="1.5703125" style="85" customWidth="1"/>
    <col min="7" max="16384" width="26.7109375" style="85"/>
  </cols>
  <sheetData>
    <row r="1" spans="1:7" ht="15.75" x14ac:dyDescent="0.25">
      <c r="A1" s="556" t="s">
        <v>136</v>
      </c>
      <c r="B1" s="557"/>
      <c r="C1" s="557"/>
      <c r="D1" s="557"/>
      <c r="E1" s="558"/>
    </row>
    <row r="2" spans="1:7" ht="12.75" x14ac:dyDescent="0.2">
      <c r="A2" s="218" t="s">
        <v>15</v>
      </c>
      <c r="B2" s="559"/>
      <c r="C2" s="560"/>
      <c r="D2" s="560"/>
      <c r="E2" s="561"/>
    </row>
    <row r="3" spans="1:7" ht="12.75" x14ac:dyDescent="0.2">
      <c r="A3" s="219" t="s">
        <v>16</v>
      </c>
      <c r="B3" s="562"/>
      <c r="C3" s="563"/>
      <c r="D3" s="563"/>
      <c r="E3" s="564"/>
    </row>
    <row r="4" spans="1:7" x14ac:dyDescent="0.2">
      <c r="A4" s="219" t="s">
        <v>17</v>
      </c>
      <c r="B4" s="565" t="e">
        <f>#REF!</f>
        <v>#REF!</v>
      </c>
      <c r="C4" s="566"/>
      <c r="D4" s="566"/>
      <c r="E4" s="567"/>
    </row>
    <row r="5" spans="1:7" ht="12.75" x14ac:dyDescent="0.2">
      <c r="A5" s="220" t="s">
        <v>109</v>
      </c>
      <c r="B5" s="551"/>
      <c r="C5" s="552"/>
      <c r="D5" s="552"/>
      <c r="E5" s="553"/>
    </row>
    <row r="6" spans="1:7" x14ac:dyDescent="0.2">
      <c r="A6" s="49"/>
      <c r="B6" s="221"/>
      <c r="C6" s="222"/>
      <c r="D6" s="223"/>
      <c r="E6" s="223"/>
    </row>
    <row r="7" spans="1:7" x14ac:dyDescent="0.2">
      <c r="A7" s="224" t="s">
        <v>110</v>
      </c>
      <c r="B7" s="225"/>
      <c r="C7" s="225"/>
      <c r="D7" s="226"/>
      <c r="E7" s="227"/>
    </row>
    <row r="8" spans="1:7" ht="12.75" x14ac:dyDescent="0.2">
      <c r="A8" s="554" t="s">
        <v>131</v>
      </c>
      <c r="B8" s="555"/>
      <c r="C8" s="555"/>
      <c r="D8" s="555"/>
      <c r="E8" s="228"/>
    </row>
    <row r="9" spans="1:7" x14ac:dyDescent="0.2">
      <c r="A9" s="47"/>
      <c r="B9" s="46"/>
      <c r="C9" s="46"/>
      <c r="D9" s="46"/>
      <c r="E9" s="46"/>
      <c r="F9" s="46"/>
      <c r="G9" s="48"/>
    </row>
    <row r="10" spans="1:7" x14ac:dyDescent="0.2">
      <c r="A10" s="43" t="s">
        <v>45</v>
      </c>
      <c r="B10" s="44">
        <v>200</v>
      </c>
      <c r="C10" s="45" t="s">
        <v>44</v>
      </c>
      <c r="D10" s="46"/>
      <c r="E10" s="46"/>
      <c r="F10" s="46"/>
      <c r="G10" s="48"/>
    </row>
    <row r="11" spans="1:7" x14ac:dyDescent="0.2">
      <c r="A11" s="47"/>
      <c r="B11" s="46"/>
      <c r="C11" s="46"/>
      <c r="D11" s="46"/>
      <c r="E11" s="46"/>
      <c r="F11" s="48"/>
      <c r="G11" s="48"/>
    </row>
    <row r="12" spans="1:7" ht="13.5" thickBot="1" x14ac:dyDescent="0.25">
      <c r="A12" s="148" t="s">
        <v>47</v>
      </c>
      <c r="B12" s="46"/>
      <c r="C12" s="46"/>
      <c r="D12" s="46"/>
      <c r="E12" s="46"/>
      <c r="F12" s="48"/>
      <c r="G12" s="48"/>
    </row>
    <row r="13" spans="1:7" ht="12.75" thickBot="1" x14ac:dyDescent="0.25">
      <c r="A13" s="49"/>
      <c r="B13" s="50"/>
      <c r="C13" s="51"/>
      <c r="D13" s="48"/>
      <c r="E13" s="52" t="s">
        <v>38</v>
      </c>
      <c r="F13" s="48"/>
      <c r="G13" s="48"/>
    </row>
    <row r="14" spans="1:7" ht="12.75" thickBot="1" x14ac:dyDescent="0.25">
      <c r="A14" s="53" t="s">
        <v>18</v>
      </c>
      <c r="B14" s="54" t="s">
        <v>20</v>
      </c>
      <c r="C14" s="55" t="s">
        <v>19</v>
      </c>
      <c r="D14" s="149" t="s">
        <v>0</v>
      </c>
      <c r="E14" s="56" t="s">
        <v>14</v>
      </c>
      <c r="F14" s="48"/>
      <c r="G14" s="48"/>
    </row>
    <row r="15" spans="1:7" ht="12.75" thickTop="1" x14ac:dyDescent="0.2">
      <c r="A15" s="57" t="s">
        <v>43</v>
      </c>
      <c r="B15" s="58"/>
      <c r="C15" s="21" t="e">
        <f>D15/$D$17</f>
        <v>#REF!</v>
      </c>
      <c r="D15" s="59" t="e">
        <f>(#REF!/B10)*2</f>
        <v>#REF!</v>
      </c>
      <c r="E15" s="60" t="s">
        <v>130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73" t="s">
        <v>123</v>
      </c>
    </row>
    <row r="26" spans="1:5" ht="45" x14ac:dyDescent="0.2">
      <c r="A26" s="74" t="s">
        <v>3</v>
      </c>
      <c r="B26" s="72" t="e">
        <f>#REF!</f>
        <v>#REF!</v>
      </c>
      <c r="C26" s="22" t="e">
        <f t="shared" si="0"/>
        <v>#REF!</v>
      </c>
      <c r="D26" s="35" t="e">
        <f>D17*B26/100</f>
        <v>#REF!</v>
      </c>
      <c r="E26" s="73" t="s">
        <v>122</v>
      </c>
    </row>
    <row r="27" spans="1:5" ht="45" x14ac:dyDescent="0.2">
      <c r="A27" s="74" t="s">
        <v>4</v>
      </c>
      <c r="B27" s="72" t="e">
        <f>#REF!</f>
        <v>#REF!</v>
      </c>
      <c r="C27" s="22" t="e">
        <f t="shared" si="0"/>
        <v>#REF!</v>
      </c>
      <c r="D27" s="35" t="e">
        <f>D17*B27/100</f>
        <v>#REF!</v>
      </c>
      <c r="E27" s="73" t="s">
        <v>124</v>
      </c>
    </row>
    <row r="28" spans="1:5" ht="67.5" x14ac:dyDescent="0.2">
      <c r="A28" s="74" t="s">
        <v>5</v>
      </c>
      <c r="B28" s="72" t="e">
        <f>#REF!</f>
        <v>#REF!</v>
      </c>
      <c r="C28" s="22" t="e">
        <f t="shared" si="0"/>
        <v>#REF!</v>
      </c>
      <c r="D28" s="35" t="e">
        <f>D17*B28/100</f>
        <v>#REF!</v>
      </c>
      <c r="E28" s="73" t="s">
        <v>125</v>
      </c>
    </row>
    <row r="29" spans="1:5" ht="45" x14ac:dyDescent="0.2">
      <c r="A29" s="74" t="s">
        <v>7</v>
      </c>
      <c r="B29" s="72" t="e">
        <f>#REF!</f>
        <v>#REF!</v>
      </c>
      <c r="C29" s="22" t="e">
        <f t="shared" si="0"/>
        <v>#REF!</v>
      </c>
      <c r="D29" s="35" t="e">
        <f>D17*B29/100</f>
        <v>#REF!</v>
      </c>
      <c r="E29" s="73" t="s">
        <v>117</v>
      </c>
    </row>
    <row r="30" spans="1:5" ht="90" x14ac:dyDescent="0.2">
      <c r="A30" s="74" t="s">
        <v>39</v>
      </c>
      <c r="B30" s="72" t="e">
        <f>#REF!</f>
        <v>#REF!</v>
      </c>
      <c r="C30" s="22" t="e">
        <f t="shared" si="0"/>
        <v>#REF!</v>
      </c>
      <c r="D30" s="35" t="e">
        <f>D17*B30/100</f>
        <v>#REF!</v>
      </c>
      <c r="E30" s="73" t="s">
        <v>126</v>
      </c>
    </row>
    <row r="31" spans="1:5" ht="33" customHeight="1"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75" thickBot="1" x14ac:dyDescent="0.25">
      <c r="A35" s="151" t="s">
        <v>51</v>
      </c>
      <c r="B35" s="66"/>
      <c r="C35" s="24"/>
      <c r="D35" s="39"/>
      <c r="E35" s="67"/>
      <c r="G35" s="229"/>
    </row>
    <row r="36" spans="1:7" x14ac:dyDescent="0.2">
      <c r="B36" s="66"/>
      <c r="C36" s="24"/>
      <c r="D36" s="39"/>
      <c r="E36" s="52" t="s">
        <v>38</v>
      </c>
      <c r="G36" s="229"/>
    </row>
    <row r="37" spans="1:7" x14ac:dyDescent="0.2">
      <c r="A37" s="155" t="s">
        <v>52</v>
      </c>
      <c r="B37" s="156" t="s">
        <v>20</v>
      </c>
      <c r="C37" s="21" t="s">
        <v>19</v>
      </c>
      <c r="D37" s="157" t="s">
        <v>0</v>
      </c>
      <c r="E37" s="158" t="s">
        <v>14</v>
      </c>
      <c r="G37" s="229"/>
    </row>
    <row r="38" spans="1:7" ht="56.25" x14ac:dyDescent="0.2">
      <c r="A38" s="159" t="s">
        <v>54</v>
      </c>
      <c r="B38" s="72" t="e">
        <f>#REF!</f>
        <v>#REF!</v>
      </c>
      <c r="C38" s="42" t="e">
        <f>D38/$D$17</f>
        <v>#REF!</v>
      </c>
      <c r="D38" s="131" t="e">
        <f>$D$17*B38/100</f>
        <v>#REF!</v>
      </c>
      <c r="E38" s="73" t="s">
        <v>104</v>
      </c>
    </row>
    <row r="39" spans="1:7" ht="56.25" x14ac:dyDescent="0.2">
      <c r="A39" s="159" t="s">
        <v>55</v>
      </c>
      <c r="B39" s="72" t="e">
        <f>#REF!</f>
        <v>#REF!</v>
      </c>
      <c r="C39" s="42" t="e">
        <f>D39/$D$17</f>
        <v>#REF!</v>
      </c>
      <c r="D39" s="131" t="e">
        <f>$D$17*B39/100</f>
        <v>#REF!</v>
      </c>
      <c r="E39" s="73" t="s">
        <v>32</v>
      </c>
    </row>
    <row r="40" spans="1:7"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75"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75" thickBot="1" x14ac:dyDescent="0.25">
      <c r="A46" s="164" t="s">
        <v>63</v>
      </c>
      <c r="B46" s="165" t="s">
        <v>20</v>
      </c>
      <c r="C46" s="166" t="s">
        <v>19</v>
      </c>
      <c r="D46" s="167" t="s">
        <v>0</v>
      </c>
      <c r="E46" s="158" t="s">
        <v>14</v>
      </c>
    </row>
    <row r="47" spans="1:7" ht="45.75" thickTop="1" x14ac:dyDescent="0.2">
      <c r="A47" s="168" t="s">
        <v>59</v>
      </c>
      <c r="B47" s="72" t="e">
        <f>#REF!</f>
        <v>#REF!</v>
      </c>
      <c r="C47" s="42" t="e">
        <f>D47/$D$17</f>
        <v>#REF!</v>
      </c>
      <c r="D47" s="131" t="e">
        <f>D17*B47/100</f>
        <v>#REF!</v>
      </c>
      <c r="E47" s="232" t="s">
        <v>112</v>
      </c>
    </row>
    <row r="48" spans="1:7" ht="22.5" thickBot="1" x14ac:dyDescent="0.25">
      <c r="A48" s="161" t="s">
        <v>64</v>
      </c>
      <c r="B48" s="72" t="e">
        <f>B47%*B33</f>
        <v>#REF!</v>
      </c>
      <c r="C48" s="42" t="e">
        <f>D48/$D$17</f>
        <v>#REF!</v>
      </c>
      <c r="D48" s="131" t="e">
        <f>D47*B33/100</f>
        <v>#REF!</v>
      </c>
      <c r="E48" s="232"/>
    </row>
    <row r="49" spans="1:5" ht="12.75"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75" thickBot="1" x14ac:dyDescent="0.25">
      <c r="A53" s="170" t="s">
        <v>65</v>
      </c>
      <c r="B53" s="165" t="s">
        <v>20</v>
      </c>
      <c r="C53" s="171" t="s">
        <v>19</v>
      </c>
      <c r="D53" s="167" t="s">
        <v>0</v>
      </c>
      <c r="E53" s="158" t="s">
        <v>14</v>
      </c>
    </row>
    <row r="54" spans="1:5" ht="90.75" thickTop="1" x14ac:dyDescent="0.2">
      <c r="A54" s="159" t="s">
        <v>67</v>
      </c>
      <c r="B54" s="72" t="e">
        <f>#REF!</f>
        <v>#REF!</v>
      </c>
      <c r="C54" s="42" t="e">
        <f t="shared" ref="C54:C60" si="1">D54/$D$17</f>
        <v>#REF!</v>
      </c>
      <c r="D54" s="131" t="e">
        <f>$D$17*B54/100</f>
        <v>#REF!</v>
      </c>
      <c r="E54" s="73" t="s">
        <v>105</v>
      </c>
    </row>
    <row r="55" spans="1:5" ht="21.75" x14ac:dyDescent="0.2">
      <c r="A55" s="161" t="s">
        <v>114</v>
      </c>
      <c r="B55" s="72" t="e">
        <f>B54%*$B$31</f>
        <v>#REF!</v>
      </c>
      <c r="C55" s="42" t="e">
        <f t="shared" si="1"/>
        <v>#REF!</v>
      </c>
      <c r="D55" s="131" t="e">
        <f>$D$17*B55/100</f>
        <v>#REF!</v>
      </c>
      <c r="E55" s="233" t="s">
        <v>116</v>
      </c>
    </row>
    <row r="56" spans="1:5" ht="21.75" x14ac:dyDescent="0.2">
      <c r="A56" s="161" t="s">
        <v>68</v>
      </c>
      <c r="B56" s="72" t="e">
        <f>B54*8%*50%</f>
        <v>#REF!</v>
      </c>
      <c r="C56" s="42" t="e">
        <f t="shared" si="1"/>
        <v>#REF!</v>
      </c>
      <c r="D56" s="131" t="e">
        <f>D54*8%*50%</f>
        <v>#REF!</v>
      </c>
      <c r="E56" s="234" t="s">
        <v>111</v>
      </c>
    </row>
    <row r="57" spans="1:5" ht="90" x14ac:dyDescent="0.2">
      <c r="A57" s="159" t="s">
        <v>69</v>
      </c>
      <c r="B57" s="72" t="e">
        <f>#REF!</f>
        <v>#REF!</v>
      </c>
      <c r="C57" s="42" t="e">
        <f t="shared" si="1"/>
        <v>#REF!</v>
      </c>
      <c r="D57" s="131" t="e">
        <f>$D$17*B57/100</f>
        <v>#REF!</v>
      </c>
      <c r="E57" s="73" t="s">
        <v>107</v>
      </c>
    </row>
    <row r="58" spans="1:5" ht="21.75" x14ac:dyDescent="0.2">
      <c r="A58" s="161" t="s">
        <v>70</v>
      </c>
      <c r="B58" s="72" t="e">
        <f>B57%*B33</f>
        <v>#REF!</v>
      </c>
      <c r="C58" s="42" t="e">
        <f t="shared" si="1"/>
        <v>#REF!</v>
      </c>
      <c r="D58" s="131" t="e">
        <f>$D$17*B58/100</f>
        <v>#REF!</v>
      </c>
      <c r="E58" s="173"/>
    </row>
    <row r="59" spans="1:5" ht="21.75" x14ac:dyDescent="0.2">
      <c r="A59" s="161" t="s">
        <v>71</v>
      </c>
      <c r="B59" s="72" t="e">
        <f>B57*8%*50%</f>
        <v>#REF!</v>
      </c>
      <c r="C59" s="42" t="e">
        <f t="shared" si="1"/>
        <v>#REF!</v>
      </c>
      <c r="D59" s="131" t="e">
        <f>D57*8%*50%</f>
        <v>#REF!</v>
      </c>
      <c r="E59" s="234" t="s">
        <v>115</v>
      </c>
    </row>
    <row r="60" spans="1:5" ht="113.25" thickBot="1" x14ac:dyDescent="0.25">
      <c r="A60" s="172" t="s">
        <v>108</v>
      </c>
      <c r="B60" s="72" t="e">
        <f>#REF!</f>
        <v>#REF!</v>
      </c>
      <c r="C60" s="42" t="e">
        <f t="shared" si="1"/>
        <v>#REF!</v>
      </c>
      <c r="D60" s="131" t="e">
        <f>$D$17*B60/100</f>
        <v>#REF!</v>
      </c>
      <c r="E60" s="7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7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60"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81"/>
      <c r="D124" s="82"/>
      <c r="E124" s="67"/>
    </row>
    <row r="125" spans="1:5" ht="12" customHeight="1" thickBot="1" x14ac:dyDescent="0.25">
      <c r="A125" s="108" t="s">
        <v>135</v>
      </c>
      <c r="B125" s="109"/>
      <c r="C125" s="110"/>
      <c r="D125" s="28" t="e">
        <f>D123*1.6</f>
        <v>#REF!</v>
      </c>
      <c r="E125" s="79"/>
    </row>
    <row r="126" spans="1:5" ht="12" customHeight="1" x14ac:dyDescent="0.25">
      <c r="A126" s="174"/>
      <c r="B126" s="90"/>
      <c r="C126" s="91"/>
      <c r="D126" s="235"/>
      <c r="E126" s="236"/>
    </row>
    <row r="127" spans="1:5" ht="12" customHeight="1" x14ac:dyDescent="0.2">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B5:E5"/>
    <mergeCell ref="A8:D8"/>
    <mergeCell ref="A1:E1"/>
    <mergeCell ref="B2:E2"/>
    <mergeCell ref="B3:E3"/>
    <mergeCell ref="B4:E4"/>
  </mergeCells>
  <phoneticPr fontId="19" type="noConversion"/>
  <pageMargins left="0.75" right="0.75" top="1" bottom="1" header="0.49212598499999999" footer="0.4921259849999999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B13"/>
  <sheetViews>
    <sheetView view="pageBreakPreview" zoomScaleNormal="100" zoomScaleSheetLayoutView="100" workbookViewId="0">
      <selection activeCell="B11" sqref="B11"/>
    </sheetView>
  </sheetViews>
  <sheetFormatPr defaultRowHeight="15" x14ac:dyDescent="0.25"/>
  <cols>
    <col min="1" max="1" width="87" style="240" customWidth="1"/>
    <col min="2" max="2" width="13.7109375" style="240" customWidth="1"/>
    <col min="3" max="16384" width="9.140625" style="240"/>
  </cols>
  <sheetData>
    <row r="1" spans="1:2" x14ac:dyDescent="0.25">
      <c r="A1" s="572" t="str">
        <f>'[1]Estimativa TRE - Valor do Posto'!A1:N1</f>
        <v>TRIBUNAL REGIONAL ELEITORAL DO PARANÁ</v>
      </c>
      <c r="B1" s="572"/>
    </row>
    <row r="2" spans="1:2" x14ac:dyDescent="0.25">
      <c r="A2" s="573" t="s">
        <v>270</v>
      </c>
      <c r="B2" s="573"/>
    </row>
    <row r="3" spans="1:2" x14ac:dyDescent="0.25">
      <c r="A3" s="574" t="str">
        <f>'[1]Estimativa TRE - Valor do Posto'!A3:N3</f>
        <v>Posto de Trabalho - Auxiliar Administrativo e Supervisor</v>
      </c>
      <c r="B3" s="574"/>
    </row>
    <row r="4" spans="1:2" x14ac:dyDescent="0.25">
      <c r="A4" s="464"/>
    </row>
    <row r="5" spans="1:2" x14ac:dyDescent="0.25">
      <c r="A5" s="526" t="str">
        <f>'POSTO - Licitante'!A8:Q8</f>
        <v>NOME DA EMPRESA</v>
      </c>
      <c r="B5" s="527"/>
    </row>
    <row r="6" spans="1:2" x14ac:dyDescent="0.25">
      <c r="A6" s="528" t="str">
        <f>'POSTO - Licitante'!A9:Q9</f>
        <v>CNPJ</v>
      </c>
      <c r="B6" s="529"/>
    </row>
    <row r="7" spans="1:2" ht="15.75" thickBot="1" x14ac:dyDescent="0.3">
      <c r="A7" s="458"/>
    </row>
    <row r="8" spans="1:2" ht="15.75" customHeight="1" thickBot="1" x14ac:dyDescent="0.3">
      <c r="A8" s="569" t="s">
        <v>271</v>
      </c>
      <c r="B8" s="570"/>
    </row>
    <row r="9" spans="1:2" ht="30" customHeight="1" thickBot="1" x14ac:dyDescent="0.3">
      <c r="A9" s="460"/>
      <c r="B9" s="460"/>
    </row>
    <row r="10" spans="1:2" ht="15" customHeight="1" thickTop="1" x14ac:dyDescent="0.25">
      <c r="B10" s="461" t="s">
        <v>272</v>
      </c>
    </row>
    <row r="11" spans="1:2" ht="25.5" x14ac:dyDescent="0.25">
      <c r="A11" s="459" t="s">
        <v>282</v>
      </c>
      <c r="B11" s="477">
        <v>0</v>
      </c>
    </row>
    <row r="12" spans="1:2" ht="12" customHeight="1" x14ac:dyDescent="0.25">
      <c r="A12" s="571" t="s">
        <v>278</v>
      </c>
      <c r="B12" s="571"/>
    </row>
    <row r="13" spans="1:2" ht="12" customHeight="1" x14ac:dyDescent="0.25">
      <c r="A13" s="568" t="s">
        <v>279</v>
      </c>
      <c r="B13" s="568"/>
    </row>
  </sheetData>
  <sheetProtection algorithmName="SHA-512" hashValue="qv5OUH6jAS5Hne0SIwXfJ1ltbEcl6UZOLzMp3DAI0YCpObUalKu87+qXEJ6P3bdcECKMOCZhm5+IBJhTqy+5bw==" saltValue="+5/sLHvmx2gVlv1YfI+8Zw==" spinCount="100000" sheet="1" objects="1" scenarios="1" selectLockedCells="1"/>
  <mergeCells count="8">
    <mergeCell ref="A13:B13"/>
    <mergeCell ref="A8:B8"/>
    <mergeCell ref="A12:B12"/>
    <mergeCell ref="A1:B1"/>
    <mergeCell ref="A2:B2"/>
    <mergeCell ref="A3:B3"/>
    <mergeCell ref="A5:B5"/>
    <mergeCell ref="A6:B6"/>
  </mergeCells>
  <printOptions horizontalCentered="1"/>
  <pageMargins left="0.19685039370078741" right="0.19685039370078741" top="0.99" bottom="0.39370078740157483" header="0.25" footer="7.874015748031496E-2"/>
  <pageSetup paperSize="9" orientation="portrait" r:id="rId1"/>
  <headerFooter>
    <oddHeader>&amp;C&amp;G&amp;R&amp;8&amp;P</oddHeader>
    <oddFooter>&amp;L&amp;G
&amp;"Arial,Negrito"&amp;8&amp;K00-034SGEC/COC/SECOFC</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2">
    <tabColor theme="0"/>
    <pageSetUpPr fitToPage="1"/>
  </sheetPr>
  <dimension ref="A1:U76"/>
  <sheetViews>
    <sheetView showGridLines="0" tabSelected="1" view="pageBreakPreview" zoomScaleNormal="115" zoomScaleSheetLayoutView="100" workbookViewId="0">
      <selection activeCell="A6" sqref="A6:I6"/>
    </sheetView>
  </sheetViews>
  <sheetFormatPr defaultColWidth="11.42578125" defaultRowHeight="12.75" x14ac:dyDescent="0.2"/>
  <cols>
    <col min="1" max="1" width="5.85546875" style="283" customWidth="1"/>
    <col min="2" max="2" width="50.28515625" style="371" customWidth="1"/>
    <col min="3" max="9" width="14.7109375" style="283" customWidth="1"/>
    <col min="10" max="10" width="14.140625" style="283" customWidth="1"/>
    <col min="11" max="14" width="17.140625" style="283" customWidth="1"/>
    <col min="15" max="15" width="19.85546875" style="283" customWidth="1"/>
    <col min="16" max="16" width="17.140625" style="283" customWidth="1"/>
    <col min="17" max="17" width="34.28515625" style="283" customWidth="1"/>
    <col min="18" max="18" width="17.7109375" style="283" customWidth="1"/>
    <col min="19" max="19" width="13.42578125" style="283" customWidth="1"/>
    <col min="20" max="21" width="11.42578125" style="283" customWidth="1"/>
    <col min="22" max="22" width="16.5703125" style="283" customWidth="1"/>
    <col min="23" max="16384" width="11.42578125" style="283"/>
  </cols>
  <sheetData>
    <row r="1" spans="1:18" ht="18" x14ac:dyDescent="0.25">
      <c r="A1" s="603" t="str">
        <f>'POSTO - Licitante'!A1:Q1</f>
        <v>TRIBUNAL REGIONAL ELEITORAL DO PARANÁ</v>
      </c>
      <c r="B1" s="603"/>
      <c r="C1" s="603"/>
      <c r="D1" s="603"/>
      <c r="E1" s="603"/>
      <c r="F1" s="603"/>
      <c r="G1" s="603"/>
      <c r="H1" s="603"/>
      <c r="I1" s="603"/>
    </row>
    <row r="2" spans="1:18" ht="15" customHeight="1" x14ac:dyDescent="0.2">
      <c r="A2" s="604" t="str">
        <f>'POSTO - Licitante'!A2:Q2</f>
        <v>PLANILHA DE CUSTOS E FORMAÇÃO DE PREÇOS - BASE LICITANTE</v>
      </c>
      <c r="B2" s="604"/>
      <c r="C2" s="604"/>
      <c r="D2" s="604"/>
      <c r="E2" s="604"/>
      <c r="F2" s="604"/>
      <c r="G2" s="604"/>
      <c r="H2" s="604"/>
      <c r="I2" s="604"/>
    </row>
    <row r="3" spans="1:18" x14ac:dyDescent="0.2">
      <c r="A3" s="605" t="str">
        <f>'POSTO - Licitante'!A3:Q3</f>
        <v>Serviços de Auxiliar Administrativo</v>
      </c>
      <c r="B3" s="605"/>
      <c r="C3" s="605"/>
      <c r="D3" s="605"/>
      <c r="E3" s="605"/>
      <c r="F3" s="605"/>
      <c r="G3" s="605"/>
      <c r="H3" s="605"/>
      <c r="I3" s="605"/>
    </row>
    <row r="4" spans="1:18" x14ac:dyDescent="0.2">
      <c r="A4" s="378"/>
      <c r="B4" s="376"/>
      <c r="C4" s="378"/>
      <c r="D4" s="378"/>
      <c r="E4" s="378"/>
      <c r="F4" s="378"/>
      <c r="G4" s="378"/>
      <c r="H4" s="378"/>
      <c r="I4" s="378"/>
    </row>
    <row r="5" spans="1:18" x14ac:dyDescent="0.2">
      <c r="A5" s="606" t="str">
        <f>'POSTO - Licitante'!A8:Q8</f>
        <v>NOME DA EMPRESA</v>
      </c>
      <c r="B5" s="607"/>
      <c r="C5" s="607"/>
      <c r="D5" s="607"/>
      <c r="E5" s="607"/>
      <c r="F5" s="607"/>
      <c r="G5" s="607"/>
      <c r="H5" s="607"/>
      <c r="I5" s="608"/>
    </row>
    <row r="6" spans="1:18" x14ac:dyDescent="0.2">
      <c r="A6" s="609" t="str">
        <f>'POSTO - Licitante'!A9:Q9</f>
        <v>CNPJ</v>
      </c>
      <c r="B6" s="610"/>
      <c r="C6" s="610"/>
      <c r="D6" s="610"/>
      <c r="E6" s="610"/>
      <c r="F6" s="610"/>
      <c r="G6" s="610"/>
      <c r="H6" s="610"/>
      <c r="I6" s="611"/>
    </row>
    <row r="7" spans="1:18" ht="13.5" thickBot="1" x14ac:dyDescent="0.25">
      <c r="A7" s="602"/>
      <c r="B7" s="602"/>
      <c r="C7" s="602"/>
      <c r="D7" s="602"/>
      <c r="E7" s="602"/>
      <c r="F7" s="602"/>
      <c r="G7" s="602"/>
      <c r="H7" s="602"/>
      <c r="I7" s="602"/>
    </row>
    <row r="8" spans="1:18" ht="25.5" customHeight="1" thickBot="1" x14ac:dyDescent="0.25">
      <c r="A8" s="569" t="s">
        <v>257</v>
      </c>
      <c r="B8" s="601"/>
      <c r="C8" s="601"/>
      <c r="D8" s="601"/>
      <c r="E8" s="601"/>
      <c r="F8" s="601"/>
      <c r="G8" s="601"/>
      <c r="H8" s="601"/>
      <c r="I8" s="570"/>
    </row>
    <row r="9" spans="1:18" x14ac:dyDescent="0.2">
      <c r="A9" s="336"/>
      <c r="B9" s="337"/>
      <c r="C9" s="336"/>
      <c r="D9" s="336"/>
      <c r="E9" s="336"/>
      <c r="F9" s="336"/>
      <c r="G9" s="336"/>
      <c r="H9" s="336"/>
      <c r="I9" s="336"/>
    </row>
    <row r="10" spans="1:18" ht="25.5" customHeight="1" x14ac:dyDescent="0.2">
      <c r="A10" s="338" t="s">
        <v>141</v>
      </c>
      <c r="B10" s="339" t="s">
        <v>149</v>
      </c>
      <c r="C10" s="334" t="s">
        <v>239</v>
      </c>
      <c r="D10" s="340"/>
      <c r="E10" s="336"/>
      <c r="F10" s="336"/>
      <c r="G10" s="336"/>
      <c r="H10" s="336"/>
      <c r="I10" s="422"/>
    </row>
    <row r="11" spans="1:18" ht="18" customHeight="1" x14ac:dyDescent="0.2">
      <c r="A11" s="341">
        <v>1</v>
      </c>
      <c r="B11" s="342" t="str">
        <f>'POSTO - Licitante'!B15</f>
        <v>Auxiliar Administrativo II - CBO 4110 - 30 hrs</v>
      </c>
      <c r="C11" s="396">
        <v>30</v>
      </c>
      <c r="D11" s="395"/>
      <c r="E11" s="336"/>
      <c r="F11" s="336"/>
      <c r="G11" s="336"/>
      <c r="H11" s="336"/>
      <c r="I11" s="336"/>
    </row>
    <row r="12" spans="1:18" ht="18" customHeight="1" x14ac:dyDescent="0.2">
      <c r="A12" s="284">
        <v>2</v>
      </c>
      <c r="B12" s="398" t="str">
        <f>'POSTO - Licitante'!B16</f>
        <v>Auxiliar Administrativo I - CBO 4110 - 30 hrs</v>
      </c>
      <c r="C12" s="401">
        <v>30</v>
      </c>
      <c r="D12" s="395"/>
      <c r="E12" s="336"/>
      <c r="F12" s="336"/>
      <c r="G12" s="336"/>
      <c r="H12" s="336"/>
      <c r="I12" s="336"/>
    </row>
    <row r="13" spans="1:18" ht="18" customHeight="1" x14ac:dyDescent="0.2">
      <c r="A13" s="341">
        <v>3</v>
      </c>
      <c r="B13" s="342" t="str">
        <f>'POSTO - Licitante'!B17</f>
        <v>Supervisor Administrativo - CBO 4101-05 - 30 hrs</v>
      </c>
      <c r="C13" s="396">
        <v>30</v>
      </c>
      <c r="D13" s="395"/>
      <c r="E13" s="336"/>
      <c r="F13" s="336"/>
      <c r="G13" s="336"/>
      <c r="H13" s="336"/>
      <c r="I13" s="336"/>
    </row>
    <row r="14" spans="1:18" x14ac:dyDescent="0.2">
      <c r="A14" s="336"/>
      <c r="B14" s="337"/>
      <c r="C14" s="336"/>
      <c r="D14" s="336"/>
      <c r="E14" s="336"/>
      <c r="F14" s="336"/>
      <c r="G14" s="336"/>
      <c r="H14" s="336"/>
      <c r="I14" s="336"/>
    </row>
    <row r="15" spans="1:18" ht="16.5" thickBot="1" x14ac:dyDescent="0.3">
      <c r="A15" s="598" t="s">
        <v>151</v>
      </c>
      <c r="B15" s="598"/>
      <c r="C15" s="598"/>
      <c r="D15" s="598"/>
      <c r="E15" s="598"/>
      <c r="F15" s="598"/>
      <c r="G15" s="598"/>
      <c r="H15" s="598"/>
      <c r="I15" s="598"/>
      <c r="J15" s="343"/>
      <c r="K15" s="344"/>
      <c r="L15" s="344"/>
      <c r="M15" s="344"/>
      <c r="N15" s="344"/>
      <c r="O15" s="344"/>
      <c r="P15" s="344"/>
      <c r="Q15" s="345"/>
    </row>
    <row r="16" spans="1:18" ht="51.75" thickTop="1" x14ac:dyDescent="0.2">
      <c r="A16" s="586" t="s">
        <v>141</v>
      </c>
      <c r="B16" s="588" t="s">
        <v>149</v>
      </c>
      <c r="C16" s="586" t="s">
        <v>240</v>
      </c>
      <c r="D16" s="501" t="s">
        <v>258</v>
      </c>
      <c r="E16" s="423" t="s">
        <v>150</v>
      </c>
      <c r="F16" s="423" t="s">
        <v>146</v>
      </c>
      <c r="G16" s="599" t="s">
        <v>143</v>
      </c>
      <c r="H16" s="424" t="s">
        <v>177</v>
      </c>
      <c r="I16" s="501" t="s">
        <v>224</v>
      </c>
      <c r="J16" s="343"/>
      <c r="K16" s="344"/>
      <c r="L16" s="344"/>
      <c r="M16" s="344"/>
      <c r="N16" s="344"/>
      <c r="O16" s="344"/>
      <c r="P16" s="344"/>
      <c r="Q16" s="345"/>
      <c r="R16" s="347"/>
    </row>
    <row r="17" spans="1:18" x14ac:dyDescent="0.2">
      <c r="A17" s="586"/>
      <c r="B17" s="588"/>
      <c r="C17" s="592"/>
      <c r="D17" s="502"/>
      <c r="E17" s="287">
        <v>0.2</v>
      </c>
      <c r="F17" s="287">
        <f>'ENCARGOS SOCIAIS - Licitante'!B23/100</f>
        <v>0</v>
      </c>
      <c r="G17" s="600"/>
      <c r="H17" s="287">
        <f>'CITL - Licitante'!B18</f>
        <v>0</v>
      </c>
      <c r="I17" s="502"/>
      <c r="J17" s="343"/>
      <c r="K17" s="344"/>
      <c r="L17" s="344"/>
      <c r="M17" s="344"/>
      <c r="N17" s="344"/>
      <c r="O17" s="344"/>
      <c r="P17" s="344"/>
      <c r="Q17" s="345"/>
      <c r="R17" s="347"/>
    </row>
    <row r="18" spans="1:18" ht="18" customHeight="1" x14ac:dyDescent="0.2">
      <c r="A18" s="348">
        <v>1</v>
      </c>
      <c r="B18" s="342" t="str">
        <f>B11</f>
        <v>Auxiliar Administrativo II - CBO 4110 - 30 hrs</v>
      </c>
      <c r="C18" s="427">
        <f>'POSTO - Licitante'!$C$15</f>
        <v>0</v>
      </c>
      <c r="D18" s="349">
        <f>(C18/(C11*5))*1.5</f>
        <v>0</v>
      </c>
      <c r="E18" s="349">
        <f>D18*$E$17</f>
        <v>0</v>
      </c>
      <c r="F18" s="350">
        <f>(D18+E18)*$F$17</f>
        <v>0</v>
      </c>
      <c r="G18" s="350">
        <f t="shared" ref="G18" si="0">D18+E18+F18</f>
        <v>0</v>
      </c>
      <c r="H18" s="350">
        <f>G18*$H$17</f>
        <v>0</v>
      </c>
      <c r="I18" s="425">
        <f>ROUND((G18+H18),2)</f>
        <v>0</v>
      </c>
      <c r="J18" s="343"/>
      <c r="K18" s="344"/>
      <c r="L18" s="344"/>
      <c r="M18" s="344"/>
      <c r="N18" s="344"/>
      <c r="O18" s="344"/>
      <c r="P18" s="344"/>
      <c r="Q18" s="345"/>
      <c r="R18" s="347"/>
    </row>
    <row r="19" spans="1:18" ht="18" customHeight="1" x14ac:dyDescent="0.2">
      <c r="A19" s="397">
        <v>2</v>
      </c>
      <c r="B19" s="398" t="str">
        <f t="shared" ref="B19:B20" si="1">B12</f>
        <v>Auxiliar Administrativo I - CBO 4110 - 30 hrs</v>
      </c>
      <c r="C19" s="428">
        <f>'POSTO - Licitante'!$C$16</f>
        <v>0</v>
      </c>
      <c r="D19" s="399">
        <f t="shared" ref="D19:D20" si="2">(C19/(C12*5))*1.5</f>
        <v>0</v>
      </c>
      <c r="E19" s="399">
        <f t="shared" ref="E19:E20" si="3">D19*$E$17</f>
        <v>0</v>
      </c>
      <c r="F19" s="400">
        <f t="shared" ref="F19:F20" si="4">(D19+E19)*$F$17</f>
        <v>0</v>
      </c>
      <c r="G19" s="400">
        <f t="shared" ref="G19:G20" si="5">D19+E19+F19</f>
        <v>0</v>
      </c>
      <c r="H19" s="400">
        <f t="shared" ref="H19:H20" si="6">G19*$H$17</f>
        <v>0</v>
      </c>
      <c r="I19" s="426">
        <f t="shared" ref="I19:I20" si="7">ROUND((G19+H19),2)</f>
        <v>0</v>
      </c>
      <c r="J19" s="343"/>
      <c r="K19" s="344"/>
      <c r="L19" s="344"/>
      <c r="M19" s="344"/>
      <c r="N19" s="344"/>
      <c r="O19" s="344"/>
      <c r="P19" s="344"/>
      <c r="Q19" s="345"/>
      <c r="R19" s="347"/>
    </row>
    <row r="20" spans="1:18" ht="18" customHeight="1" x14ac:dyDescent="0.2">
      <c r="A20" s="348">
        <v>3</v>
      </c>
      <c r="B20" s="342" t="str">
        <f t="shared" si="1"/>
        <v>Supervisor Administrativo - CBO 4101-05 - 30 hrs</v>
      </c>
      <c r="C20" s="427">
        <f>'POSTO - Licitante'!$C$17</f>
        <v>0</v>
      </c>
      <c r="D20" s="349">
        <f t="shared" si="2"/>
        <v>0</v>
      </c>
      <c r="E20" s="349">
        <f t="shared" si="3"/>
        <v>0</v>
      </c>
      <c r="F20" s="350">
        <f t="shared" si="4"/>
        <v>0</v>
      </c>
      <c r="G20" s="350">
        <f t="shared" si="5"/>
        <v>0</v>
      </c>
      <c r="H20" s="350">
        <f t="shared" si="6"/>
        <v>0</v>
      </c>
      <c r="I20" s="425">
        <f t="shared" si="7"/>
        <v>0</v>
      </c>
      <c r="J20" s="343"/>
      <c r="K20" s="344"/>
      <c r="L20" s="344"/>
      <c r="M20" s="344"/>
      <c r="N20" s="344"/>
      <c r="O20" s="344"/>
      <c r="P20" s="344"/>
      <c r="Q20" s="345"/>
      <c r="R20" s="347"/>
    </row>
    <row r="21" spans="1:18" x14ac:dyDescent="0.2">
      <c r="A21" s="351"/>
      <c r="B21" s="352"/>
      <c r="C21" s="353"/>
      <c r="D21" s="353"/>
      <c r="E21" s="353"/>
      <c r="F21" s="354"/>
      <c r="G21" s="354"/>
      <c r="H21" s="354"/>
      <c r="I21" s="355"/>
      <c r="J21" s="343"/>
      <c r="K21" s="344"/>
      <c r="L21" s="344"/>
      <c r="M21" s="344"/>
      <c r="N21" s="344"/>
      <c r="O21" s="344"/>
      <c r="P21" s="344"/>
      <c r="Q21" s="345"/>
      <c r="R21" s="347"/>
    </row>
    <row r="22" spans="1:18" ht="16.5" thickBot="1" x14ac:dyDescent="0.3">
      <c r="A22" s="598" t="s">
        <v>152</v>
      </c>
      <c r="B22" s="598"/>
      <c r="C22" s="598"/>
      <c r="D22" s="598"/>
      <c r="E22" s="598"/>
      <c r="F22" s="598"/>
      <c r="G22" s="598"/>
      <c r="H22" s="598"/>
      <c r="I22" s="598"/>
      <c r="J22" s="343"/>
      <c r="K22" s="344"/>
      <c r="L22" s="344"/>
      <c r="M22" s="344"/>
      <c r="N22" s="344"/>
      <c r="O22" s="344"/>
      <c r="P22" s="344"/>
      <c r="Q22" s="345"/>
      <c r="R22" s="347"/>
    </row>
    <row r="23" spans="1:18" ht="51.75" thickTop="1" x14ac:dyDescent="0.2">
      <c r="A23" s="586" t="s">
        <v>141</v>
      </c>
      <c r="B23" s="588" t="s">
        <v>149</v>
      </c>
      <c r="C23" s="586" t="s">
        <v>240</v>
      </c>
      <c r="D23" s="501" t="s">
        <v>259</v>
      </c>
      <c r="E23" s="423" t="s">
        <v>150</v>
      </c>
      <c r="F23" s="423" t="s">
        <v>146</v>
      </c>
      <c r="G23" s="599" t="s">
        <v>143</v>
      </c>
      <c r="H23" s="424" t="s">
        <v>177</v>
      </c>
      <c r="I23" s="501" t="s">
        <v>225</v>
      </c>
      <c r="J23" s="343"/>
      <c r="K23" s="344"/>
      <c r="L23" s="344"/>
      <c r="M23" s="343"/>
      <c r="N23" s="344"/>
      <c r="O23" s="344"/>
      <c r="P23" s="344"/>
      <c r="Q23" s="345"/>
      <c r="R23" s="347"/>
    </row>
    <row r="24" spans="1:18" x14ac:dyDescent="0.2">
      <c r="A24" s="586"/>
      <c r="B24" s="588"/>
      <c r="C24" s="592"/>
      <c r="D24" s="502"/>
      <c r="E24" s="287">
        <v>0.2</v>
      </c>
      <c r="F24" s="287">
        <f>'ENCARGOS SOCIAIS - Licitante'!B23/100</f>
        <v>0</v>
      </c>
      <c r="G24" s="600"/>
      <c r="H24" s="287">
        <f>'CITL - Licitante'!B18</f>
        <v>0</v>
      </c>
      <c r="I24" s="502"/>
      <c r="J24" s="343"/>
      <c r="K24" s="344"/>
      <c r="L24" s="344"/>
      <c r="M24" s="344"/>
      <c r="N24" s="344"/>
      <c r="O24" s="344"/>
      <c r="P24" s="344"/>
      <c r="Q24" s="345"/>
      <c r="R24" s="347"/>
    </row>
    <row r="25" spans="1:18" ht="18" customHeight="1" x14ac:dyDescent="0.2">
      <c r="A25" s="348">
        <v>1</v>
      </c>
      <c r="B25" s="342" t="str">
        <f>B11</f>
        <v>Auxiliar Administrativo II - CBO 4110 - 30 hrs</v>
      </c>
      <c r="C25" s="427">
        <f>'POSTO - Licitante'!$C$15</f>
        <v>0</v>
      </c>
      <c r="D25" s="349">
        <f>(C25/(C11*5))*2</f>
        <v>0</v>
      </c>
      <c r="E25" s="349">
        <f>D25*$E$24</f>
        <v>0</v>
      </c>
      <c r="F25" s="350">
        <f>(D25+E25)*$F$24</f>
        <v>0</v>
      </c>
      <c r="G25" s="350">
        <f t="shared" ref="G25" si="8">D25+E25+F25</f>
        <v>0</v>
      </c>
      <c r="H25" s="350">
        <f>G25*$H$24</f>
        <v>0</v>
      </c>
      <c r="I25" s="425">
        <f t="shared" ref="I25" si="9">ROUND((G25+H25),2)</f>
        <v>0</v>
      </c>
      <c r="J25" s="343"/>
      <c r="K25" s="344"/>
      <c r="L25" s="344"/>
      <c r="M25" s="344"/>
      <c r="N25" s="344"/>
      <c r="O25" s="344"/>
      <c r="P25" s="344"/>
      <c r="Q25" s="345"/>
      <c r="R25" s="347"/>
    </row>
    <row r="26" spans="1:18" ht="18" customHeight="1" x14ac:dyDescent="0.2">
      <c r="A26" s="397">
        <v>2</v>
      </c>
      <c r="B26" s="398" t="str">
        <f t="shared" ref="B26:B27" si="10">B12</f>
        <v>Auxiliar Administrativo I - CBO 4110 - 30 hrs</v>
      </c>
      <c r="C26" s="428">
        <f>'POSTO - Licitante'!$C$16</f>
        <v>0</v>
      </c>
      <c r="D26" s="399">
        <f t="shared" ref="D26:D27" si="11">(C26/(C12*5))*2</f>
        <v>0</v>
      </c>
      <c r="E26" s="399">
        <f t="shared" ref="E26:E27" si="12">D26*$E$24</f>
        <v>0</v>
      </c>
      <c r="F26" s="400">
        <f t="shared" ref="F26:F27" si="13">(D26+E26)*$F$24</f>
        <v>0</v>
      </c>
      <c r="G26" s="400">
        <f t="shared" ref="G26:G27" si="14">D26+E26+F26</f>
        <v>0</v>
      </c>
      <c r="H26" s="400">
        <f t="shared" ref="H26:H27" si="15">G26*$H$24</f>
        <v>0</v>
      </c>
      <c r="I26" s="426">
        <f t="shared" ref="I26:I27" si="16">ROUND((G26+H26),2)</f>
        <v>0</v>
      </c>
      <c r="J26" s="343"/>
      <c r="K26" s="344"/>
      <c r="L26" s="344"/>
      <c r="M26" s="344"/>
      <c r="N26" s="344"/>
      <c r="O26" s="344"/>
      <c r="P26" s="344"/>
      <c r="Q26" s="345"/>
      <c r="R26" s="347"/>
    </row>
    <row r="27" spans="1:18" ht="18" customHeight="1" x14ac:dyDescent="0.2">
      <c r="A27" s="348">
        <v>3</v>
      </c>
      <c r="B27" s="342" t="str">
        <f t="shared" si="10"/>
        <v>Supervisor Administrativo - CBO 4101-05 - 30 hrs</v>
      </c>
      <c r="C27" s="427">
        <f>'POSTO - Licitante'!$C$17</f>
        <v>0</v>
      </c>
      <c r="D27" s="349">
        <f t="shared" si="11"/>
        <v>0</v>
      </c>
      <c r="E27" s="349">
        <f t="shared" si="12"/>
        <v>0</v>
      </c>
      <c r="F27" s="350">
        <f t="shared" si="13"/>
        <v>0</v>
      </c>
      <c r="G27" s="350">
        <f t="shared" si="14"/>
        <v>0</v>
      </c>
      <c r="H27" s="350">
        <f t="shared" si="15"/>
        <v>0</v>
      </c>
      <c r="I27" s="425">
        <f t="shared" si="16"/>
        <v>0</v>
      </c>
      <c r="J27" s="343"/>
      <c r="K27" s="344"/>
      <c r="L27" s="344"/>
      <c r="M27" s="344"/>
      <c r="N27" s="344"/>
      <c r="O27" s="344"/>
      <c r="P27" s="344"/>
      <c r="Q27" s="345"/>
      <c r="R27" s="347"/>
    </row>
    <row r="28" spans="1:18" x14ac:dyDescent="0.2">
      <c r="A28" s="351"/>
      <c r="B28" s="356"/>
      <c r="C28" s="357"/>
      <c r="D28" s="357"/>
      <c r="E28" s="357"/>
      <c r="F28" s="358"/>
      <c r="G28" s="358"/>
      <c r="H28" s="359"/>
      <c r="I28" s="360"/>
      <c r="J28" s="343"/>
      <c r="K28" s="344"/>
      <c r="L28" s="344"/>
      <c r="M28" s="344"/>
      <c r="N28" s="344"/>
      <c r="O28" s="344"/>
      <c r="P28" s="344"/>
      <c r="Q28" s="345"/>
      <c r="R28" s="347"/>
    </row>
    <row r="29" spans="1:18" ht="16.5" thickBot="1" x14ac:dyDescent="0.3">
      <c r="A29" s="591" t="s">
        <v>153</v>
      </c>
      <c r="B29" s="591"/>
      <c r="C29" s="591"/>
      <c r="D29" s="591"/>
      <c r="E29" s="591"/>
      <c r="F29" s="591"/>
      <c r="G29" s="591"/>
      <c r="H29" s="591"/>
      <c r="I29" s="591"/>
      <c r="J29" s="343"/>
      <c r="K29" s="344"/>
      <c r="L29" s="344"/>
      <c r="M29" s="344"/>
      <c r="N29" s="344"/>
      <c r="O29" s="344"/>
      <c r="P29" s="344"/>
      <c r="Q29" s="345"/>
      <c r="R29" s="347"/>
    </row>
    <row r="30" spans="1:18" ht="51.75" thickTop="1" x14ac:dyDescent="0.2">
      <c r="A30" s="586" t="s">
        <v>141</v>
      </c>
      <c r="B30" s="588" t="s">
        <v>149</v>
      </c>
      <c r="C30" s="585" t="s">
        <v>145</v>
      </c>
      <c r="D30" s="597" t="s">
        <v>241</v>
      </c>
      <c r="E30" s="361" t="s">
        <v>150</v>
      </c>
      <c r="F30" s="361" t="s">
        <v>146</v>
      </c>
      <c r="G30" s="593" t="s">
        <v>143</v>
      </c>
      <c r="H30" s="346" t="s">
        <v>177</v>
      </c>
      <c r="I30" s="595" t="s">
        <v>226</v>
      </c>
      <c r="J30" s="343"/>
      <c r="K30" s="344"/>
      <c r="L30" s="344"/>
      <c r="M30" s="344"/>
      <c r="N30" s="344"/>
      <c r="O30" s="344"/>
      <c r="P30" s="344"/>
      <c r="Q30" s="345"/>
      <c r="R30" s="347"/>
    </row>
    <row r="31" spans="1:18" x14ac:dyDescent="0.2">
      <c r="A31" s="586"/>
      <c r="B31" s="588"/>
      <c r="C31" s="592"/>
      <c r="D31" s="596"/>
      <c r="E31" s="287">
        <v>0.2</v>
      </c>
      <c r="F31" s="287">
        <f>'ENCARGOS SOCIAIS - Licitante'!B23/100</f>
        <v>0</v>
      </c>
      <c r="G31" s="594"/>
      <c r="H31" s="287">
        <f>'CITL - Licitante'!B18</f>
        <v>0</v>
      </c>
      <c r="I31" s="596"/>
      <c r="J31" s="343"/>
      <c r="K31" s="344"/>
      <c r="L31" s="344"/>
      <c r="M31" s="344"/>
      <c r="N31" s="344"/>
      <c r="O31" s="344"/>
      <c r="P31" s="344"/>
      <c r="Q31" s="345"/>
      <c r="R31" s="347"/>
    </row>
    <row r="32" spans="1:18" ht="18" customHeight="1" x14ac:dyDescent="0.2">
      <c r="A32" s="348">
        <v>1</v>
      </c>
      <c r="B32" s="342" t="str">
        <f>B11</f>
        <v>Auxiliar Administrativo II - CBO 4110 - 30 hrs</v>
      </c>
      <c r="C32" s="427">
        <f>'POSTO - Licitante'!$C$15</f>
        <v>0</v>
      </c>
      <c r="D32" s="349">
        <f>(((C32/(C11*5))*1.1428571)*1.2)*1.5</f>
        <v>0</v>
      </c>
      <c r="E32" s="349">
        <f>D32*$E$31</f>
        <v>0</v>
      </c>
      <c r="F32" s="350">
        <f>(D32+E32)*$F$31</f>
        <v>0</v>
      </c>
      <c r="G32" s="350">
        <f t="shared" ref="G32" si="17">D32+E32+F32</f>
        <v>0</v>
      </c>
      <c r="H32" s="350">
        <f>G32*$H$31</f>
        <v>0</v>
      </c>
      <c r="I32" s="425">
        <f t="shared" ref="I32" si="18">ROUND((G32+H32),2)</f>
        <v>0</v>
      </c>
      <c r="J32" s="343"/>
      <c r="K32" s="344"/>
      <c r="L32" s="344"/>
      <c r="M32" s="344"/>
      <c r="N32" s="344"/>
      <c r="O32" s="344"/>
      <c r="P32" s="344"/>
      <c r="Q32" s="345"/>
      <c r="R32" s="347"/>
    </row>
    <row r="33" spans="1:18" ht="18" customHeight="1" x14ac:dyDescent="0.2">
      <c r="A33" s="397">
        <v>2</v>
      </c>
      <c r="B33" s="398" t="str">
        <f t="shared" ref="B33:B34" si="19">B12</f>
        <v>Auxiliar Administrativo I - CBO 4110 - 30 hrs</v>
      </c>
      <c r="C33" s="428">
        <f>'POSTO - Licitante'!$C$16</f>
        <v>0</v>
      </c>
      <c r="D33" s="399">
        <f t="shared" ref="D33:D34" si="20">(((C33/(C12*5))*1.1428571)*1.2)*1.5</f>
        <v>0</v>
      </c>
      <c r="E33" s="399">
        <f t="shared" ref="E33:E34" si="21">D33*$E$31</f>
        <v>0</v>
      </c>
      <c r="F33" s="400">
        <f t="shared" ref="F33:F34" si="22">(D33+E33)*$F$31</f>
        <v>0</v>
      </c>
      <c r="G33" s="400">
        <f t="shared" ref="G33:G34" si="23">D33+E33+F33</f>
        <v>0</v>
      </c>
      <c r="H33" s="400">
        <f t="shared" ref="H33:H34" si="24">G33*$H$31</f>
        <v>0</v>
      </c>
      <c r="I33" s="426">
        <f t="shared" ref="I33:I34" si="25">ROUND((G33+H33),2)</f>
        <v>0</v>
      </c>
      <c r="J33" s="343"/>
      <c r="K33" s="344"/>
      <c r="L33" s="344"/>
      <c r="M33" s="344"/>
      <c r="N33" s="344"/>
      <c r="O33" s="344"/>
      <c r="P33" s="344"/>
      <c r="Q33" s="345"/>
      <c r="R33" s="347"/>
    </row>
    <row r="34" spans="1:18" ht="18" customHeight="1" x14ac:dyDescent="0.2">
      <c r="A34" s="348">
        <v>3</v>
      </c>
      <c r="B34" s="342" t="str">
        <f t="shared" si="19"/>
        <v>Supervisor Administrativo - CBO 4101-05 - 30 hrs</v>
      </c>
      <c r="C34" s="427">
        <f>'POSTO - Licitante'!$C$17</f>
        <v>0</v>
      </c>
      <c r="D34" s="349">
        <f t="shared" si="20"/>
        <v>0</v>
      </c>
      <c r="E34" s="349">
        <f t="shared" si="21"/>
        <v>0</v>
      </c>
      <c r="F34" s="350">
        <f t="shared" si="22"/>
        <v>0</v>
      </c>
      <c r="G34" s="350">
        <f t="shared" si="23"/>
        <v>0</v>
      </c>
      <c r="H34" s="350">
        <f t="shared" si="24"/>
        <v>0</v>
      </c>
      <c r="I34" s="425">
        <f t="shared" si="25"/>
        <v>0</v>
      </c>
      <c r="J34" s="343"/>
      <c r="K34" s="344"/>
      <c r="L34" s="344"/>
      <c r="M34" s="344"/>
      <c r="N34" s="344"/>
      <c r="O34" s="344"/>
      <c r="P34" s="344"/>
      <c r="Q34" s="345"/>
      <c r="R34" s="347"/>
    </row>
    <row r="35" spans="1:18" x14ac:dyDescent="0.2">
      <c r="A35" s="351"/>
      <c r="B35" s="352"/>
      <c r="C35" s="353"/>
      <c r="D35" s="362"/>
      <c r="E35" s="353"/>
      <c r="F35" s="354"/>
      <c r="G35" s="354"/>
      <c r="H35" s="354"/>
      <c r="I35" s="281"/>
      <c r="J35" s="343"/>
      <c r="K35" s="344"/>
      <c r="L35" s="344"/>
      <c r="M35" s="344"/>
      <c r="N35" s="344"/>
      <c r="O35" s="344"/>
      <c r="P35" s="344"/>
      <c r="Q35" s="345"/>
      <c r="R35" s="347"/>
    </row>
    <row r="36" spans="1:18" ht="16.5" thickBot="1" x14ac:dyDescent="0.3">
      <c r="A36" s="591" t="s">
        <v>154</v>
      </c>
      <c r="B36" s="591"/>
      <c r="C36" s="591"/>
      <c r="D36" s="591"/>
      <c r="E36" s="591"/>
      <c r="F36" s="591"/>
      <c r="G36" s="591"/>
      <c r="H36" s="591"/>
      <c r="I36" s="591"/>
      <c r="J36" s="343"/>
      <c r="K36" s="344"/>
      <c r="L36" s="344"/>
      <c r="M36" s="344"/>
      <c r="N36" s="344"/>
      <c r="O36" s="344"/>
      <c r="P36" s="344"/>
      <c r="Q36" s="345"/>
      <c r="R36" s="347"/>
    </row>
    <row r="37" spans="1:18" ht="51.75" thickTop="1" x14ac:dyDescent="0.2">
      <c r="A37" s="586" t="s">
        <v>141</v>
      </c>
      <c r="B37" s="588" t="s">
        <v>149</v>
      </c>
      <c r="C37" s="585" t="s">
        <v>145</v>
      </c>
      <c r="D37" s="597" t="s">
        <v>242</v>
      </c>
      <c r="E37" s="361" t="s">
        <v>150</v>
      </c>
      <c r="F37" s="361" t="s">
        <v>146</v>
      </c>
      <c r="G37" s="593" t="s">
        <v>143</v>
      </c>
      <c r="H37" s="346" t="s">
        <v>177</v>
      </c>
      <c r="I37" s="595" t="s">
        <v>227</v>
      </c>
      <c r="J37" s="343"/>
      <c r="K37" s="344"/>
      <c r="L37" s="344"/>
      <c r="M37" s="344"/>
      <c r="N37" s="344"/>
      <c r="O37" s="344"/>
      <c r="P37" s="344"/>
      <c r="Q37" s="345"/>
      <c r="R37" s="347"/>
    </row>
    <row r="38" spans="1:18" x14ac:dyDescent="0.2">
      <c r="A38" s="586"/>
      <c r="B38" s="588"/>
      <c r="C38" s="592"/>
      <c r="D38" s="596"/>
      <c r="E38" s="287">
        <v>0.2</v>
      </c>
      <c r="F38" s="287">
        <f>'ENCARGOS SOCIAIS - Licitante'!B23/100</f>
        <v>0</v>
      </c>
      <c r="G38" s="594"/>
      <c r="H38" s="287">
        <f>'CITL - Licitante'!B18</f>
        <v>0</v>
      </c>
      <c r="I38" s="596"/>
      <c r="J38" s="343"/>
      <c r="K38" s="344"/>
      <c r="L38" s="344"/>
      <c r="M38" s="344"/>
      <c r="N38" s="344"/>
      <c r="O38" s="344"/>
      <c r="P38" s="344"/>
      <c r="Q38" s="345"/>
      <c r="R38" s="347"/>
    </row>
    <row r="39" spans="1:18" ht="18" customHeight="1" x14ac:dyDescent="0.2">
      <c r="A39" s="348">
        <v>1</v>
      </c>
      <c r="B39" s="342" t="str">
        <f>B11</f>
        <v>Auxiliar Administrativo II - CBO 4110 - 30 hrs</v>
      </c>
      <c r="C39" s="427">
        <f>'POSTO - Licitante'!$C$15</f>
        <v>0</v>
      </c>
      <c r="D39" s="349">
        <f>(((C39/(C11*5))*1.1428571)*1.2)*2</f>
        <v>0</v>
      </c>
      <c r="E39" s="349">
        <f>D39*$E$38</f>
        <v>0</v>
      </c>
      <c r="F39" s="350">
        <f>(D39+E39)*$F$38</f>
        <v>0</v>
      </c>
      <c r="G39" s="350">
        <f t="shared" ref="G39" si="26">D39+E39+F39</f>
        <v>0</v>
      </c>
      <c r="H39" s="350">
        <f>G39*$H$38</f>
        <v>0</v>
      </c>
      <c r="I39" s="425">
        <f t="shared" ref="I39" si="27">ROUND((G39+H39),2)</f>
        <v>0</v>
      </c>
      <c r="J39" s="343"/>
      <c r="K39" s="344"/>
      <c r="L39" s="344"/>
      <c r="M39" s="344"/>
      <c r="N39" s="344"/>
      <c r="O39" s="344"/>
      <c r="P39" s="344"/>
      <c r="Q39" s="345"/>
      <c r="R39" s="347"/>
    </row>
    <row r="40" spans="1:18" ht="18" customHeight="1" x14ac:dyDescent="0.2">
      <c r="A40" s="397">
        <v>2</v>
      </c>
      <c r="B40" s="398" t="str">
        <f t="shared" ref="B40:B41" si="28">B12</f>
        <v>Auxiliar Administrativo I - CBO 4110 - 30 hrs</v>
      </c>
      <c r="C40" s="428">
        <f>'POSTO - Licitante'!$C$16</f>
        <v>0</v>
      </c>
      <c r="D40" s="399">
        <f t="shared" ref="D40:D41" si="29">(((C40/(C12*5))*1.1428571)*1.2)*2</f>
        <v>0</v>
      </c>
      <c r="E40" s="399">
        <f t="shared" ref="E40:E41" si="30">D40*$E$38</f>
        <v>0</v>
      </c>
      <c r="F40" s="400">
        <f t="shared" ref="F40:F41" si="31">(D40+E40)*$F$38</f>
        <v>0</v>
      </c>
      <c r="G40" s="400">
        <f t="shared" ref="G40:G41" si="32">D40+E40+F40</f>
        <v>0</v>
      </c>
      <c r="H40" s="400">
        <f t="shared" ref="H40:H41" si="33">G40*$H$38</f>
        <v>0</v>
      </c>
      <c r="I40" s="426">
        <f t="shared" ref="I40:I41" si="34">ROUND((G40+H40),2)</f>
        <v>0</v>
      </c>
      <c r="J40" s="343"/>
      <c r="K40" s="344"/>
      <c r="L40" s="344"/>
      <c r="M40" s="344"/>
      <c r="N40" s="344"/>
      <c r="O40" s="344"/>
      <c r="P40" s="344"/>
      <c r="Q40" s="345"/>
      <c r="R40" s="347"/>
    </row>
    <row r="41" spans="1:18" ht="18" customHeight="1" x14ac:dyDescent="0.2">
      <c r="A41" s="348">
        <v>3</v>
      </c>
      <c r="B41" s="342" t="str">
        <f t="shared" si="28"/>
        <v>Supervisor Administrativo - CBO 4101-05 - 30 hrs</v>
      </c>
      <c r="C41" s="427">
        <f>'POSTO - Licitante'!$C$17</f>
        <v>0</v>
      </c>
      <c r="D41" s="349">
        <f t="shared" si="29"/>
        <v>0</v>
      </c>
      <c r="E41" s="349">
        <f t="shared" si="30"/>
        <v>0</v>
      </c>
      <c r="F41" s="350">
        <f t="shared" si="31"/>
        <v>0</v>
      </c>
      <c r="G41" s="350">
        <f t="shared" si="32"/>
        <v>0</v>
      </c>
      <c r="H41" s="350">
        <f t="shared" si="33"/>
        <v>0</v>
      </c>
      <c r="I41" s="425">
        <f t="shared" si="34"/>
        <v>0</v>
      </c>
      <c r="J41" s="343"/>
      <c r="K41" s="344"/>
      <c r="L41" s="344"/>
      <c r="M41" s="344"/>
      <c r="N41" s="344"/>
      <c r="O41" s="344"/>
      <c r="P41" s="344"/>
      <c r="Q41" s="345"/>
      <c r="R41" s="347"/>
    </row>
    <row r="42" spans="1:18" x14ac:dyDescent="0.2">
      <c r="A42" s="351"/>
      <c r="B42" s="356"/>
      <c r="C42" s="357"/>
      <c r="D42" s="357"/>
      <c r="E42" s="357"/>
      <c r="F42" s="358"/>
      <c r="G42" s="358"/>
      <c r="H42" s="359"/>
      <c r="I42" s="360"/>
      <c r="J42" s="344"/>
      <c r="K42" s="344"/>
      <c r="L42" s="344"/>
      <c r="M42" s="344"/>
      <c r="N42" s="344"/>
      <c r="O42" s="344"/>
      <c r="P42" s="344"/>
      <c r="Q42" s="344"/>
      <c r="R42" s="347"/>
    </row>
    <row r="43" spans="1:18" ht="16.5" customHeight="1" thickBot="1" x14ac:dyDescent="0.3">
      <c r="A43" s="582" t="s">
        <v>243</v>
      </c>
      <c r="B43" s="582"/>
      <c r="C43" s="582"/>
      <c r="D43" s="582"/>
      <c r="E43" s="582"/>
      <c r="F43" s="582"/>
      <c r="G43" s="582"/>
      <c r="H43" s="582"/>
      <c r="I43" s="582"/>
      <c r="J43" s="583"/>
      <c r="K43" s="583"/>
      <c r="L43" s="583"/>
      <c r="M43" s="583"/>
      <c r="N43" s="583"/>
      <c r="O43" s="583"/>
      <c r="P43" s="583"/>
      <c r="Q43" s="583"/>
      <c r="R43" s="347"/>
    </row>
    <row r="44" spans="1:18" ht="12.75" customHeight="1" thickTop="1" x14ac:dyDescent="0.2">
      <c r="A44" s="378"/>
      <c r="B44" s="378"/>
      <c r="C44" s="378"/>
      <c r="D44" s="378"/>
      <c r="E44" s="378"/>
      <c r="F44" s="378"/>
      <c r="G44" s="378"/>
      <c r="H44" s="378"/>
      <c r="I44" s="378"/>
      <c r="J44" s="379"/>
      <c r="K44" s="379"/>
      <c r="L44" s="379"/>
      <c r="M44" s="379"/>
      <c r="N44" s="379"/>
      <c r="O44" s="379"/>
      <c r="P44" s="379"/>
      <c r="Q44" s="379"/>
      <c r="R44" s="347"/>
    </row>
    <row r="45" spans="1:18" ht="12.75" customHeight="1" x14ac:dyDescent="0.2">
      <c r="A45" s="584" t="s">
        <v>253</v>
      </c>
      <c r="B45" s="584"/>
      <c r="C45" s="584"/>
      <c r="D45" s="584"/>
      <c r="E45" s="584"/>
      <c r="F45" s="363"/>
      <c r="G45" s="584" t="s">
        <v>254</v>
      </c>
      <c r="H45" s="584"/>
      <c r="I45" s="584"/>
      <c r="J45" s="379"/>
      <c r="K45" s="379"/>
      <c r="L45" s="379"/>
      <c r="M45" s="379"/>
      <c r="N45" s="379"/>
      <c r="O45" s="379"/>
      <c r="P45" s="379"/>
      <c r="Q45" s="379"/>
      <c r="R45" s="347"/>
    </row>
    <row r="46" spans="1:18" ht="51" x14ac:dyDescent="0.2">
      <c r="A46" s="585" t="s">
        <v>141</v>
      </c>
      <c r="B46" s="587" t="s">
        <v>149</v>
      </c>
      <c r="C46" s="589" t="s">
        <v>229</v>
      </c>
      <c r="D46" s="339" t="s">
        <v>177</v>
      </c>
      <c r="E46" s="589" t="s">
        <v>228</v>
      </c>
      <c r="F46" s="376"/>
      <c r="G46" s="589" t="s">
        <v>229</v>
      </c>
      <c r="H46" s="339" t="s">
        <v>177</v>
      </c>
      <c r="I46" s="589" t="s">
        <v>230</v>
      </c>
      <c r="J46" s="379"/>
      <c r="K46" s="379"/>
      <c r="L46" s="379"/>
      <c r="M46" s="379"/>
      <c r="N46" s="379"/>
      <c r="O46" s="379"/>
      <c r="P46" s="379"/>
      <c r="Q46" s="379"/>
      <c r="R46" s="347"/>
    </row>
    <row r="47" spans="1:18" ht="12.75" customHeight="1" x14ac:dyDescent="0.2">
      <c r="A47" s="586"/>
      <c r="B47" s="588"/>
      <c r="C47" s="590"/>
      <c r="D47" s="332">
        <f>'CITL - Licitante'!B18</f>
        <v>0</v>
      </c>
      <c r="E47" s="590"/>
      <c r="F47" s="377"/>
      <c r="G47" s="590"/>
      <c r="H47" s="332">
        <f>'CITL - Licitante'!B18</f>
        <v>0</v>
      </c>
      <c r="I47" s="590"/>
      <c r="J47" s="379"/>
      <c r="K47" s="379"/>
      <c r="L47" s="379"/>
      <c r="M47" s="379"/>
      <c r="N47" s="379"/>
      <c r="O47" s="379"/>
      <c r="P47" s="379"/>
      <c r="Q47" s="379"/>
      <c r="R47" s="347"/>
    </row>
    <row r="48" spans="1:18" ht="18" customHeight="1" x14ac:dyDescent="0.2">
      <c r="A48" s="348">
        <v>1</v>
      </c>
      <c r="B48" s="342" t="str">
        <f>B11</f>
        <v>Auxiliar Administrativo II - CBO 4110 - 30 hrs</v>
      </c>
      <c r="C48" s="429">
        <f>'POSTO - Licitante'!$H$14*'POSTO - Licitante'!$I$14</f>
        <v>0</v>
      </c>
      <c r="D48" s="364">
        <f>C48*$D$47</f>
        <v>0</v>
      </c>
      <c r="E48" s="416">
        <f>ROUND((C48+D48),2)</f>
        <v>0</v>
      </c>
      <c r="F48" s="365"/>
      <c r="G48" s="429">
        <f>'POSTO - Licitante'!$F$14</f>
        <v>0</v>
      </c>
      <c r="H48" s="364">
        <f>G48*$H$47</f>
        <v>0</v>
      </c>
      <c r="I48" s="416">
        <f>ROUND((G48+H48),2)</f>
        <v>0</v>
      </c>
      <c r="J48" s="379"/>
      <c r="K48" s="379"/>
      <c r="L48" s="379"/>
      <c r="M48" s="379"/>
      <c r="N48" s="379"/>
      <c r="O48" s="379"/>
      <c r="P48" s="379"/>
      <c r="Q48" s="379"/>
      <c r="R48" s="347"/>
    </row>
    <row r="49" spans="1:21" ht="18" customHeight="1" x14ac:dyDescent="0.2">
      <c r="A49" s="397">
        <v>2</v>
      </c>
      <c r="B49" s="398" t="str">
        <f t="shared" ref="B49:B50" si="35">B12</f>
        <v>Auxiliar Administrativo I - CBO 4110 - 30 hrs</v>
      </c>
      <c r="C49" s="430">
        <f>'POSTO - Licitante'!$H$14*'POSTO - Licitante'!$I$14</f>
        <v>0</v>
      </c>
      <c r="D49" s="400">
        <f t="shared" ref="D49:D50" si="36">C49*$D$47</f>
        <v>0</v>
      </c>
      <c r="E49" s="417">
        <f t="shared" ref="E49:E50" si="37">ROUND((C49+D49),2)</f>
        <v>0</v>
      </c>
      <c r="F49" s="365"/>
      <c r="G49" s="430">
        <f>'POSTO - Licitante'!$F$14</f>
        <v>0</v>
      </c>
      <c r="H49" s="400">
        <f t="shared" ref="H49:H50" si="38">G49*$H$47</f>
        <v>0</v>
      </c>
      <c r="I49" s="417">
        <f t="shared" ref="I49:I50" si="39">ROUND((G49+H49),2)</f>
        <v>0</v>
      </c>
      <c r="J49" s="379"/>
      <c r="K49" s="379"/>
      <c r="L49" s="379"/>
      <c r="M49" s="379"/>
      <c r="N49" s="379"/>
      <c r="O49" s="379"/>
      <c r="P49" s="379"/>
      <c r="Q49" s="379"/>
      <c r="R49" s="347"/>
    </row>
    <row r="50" spans="1:21" ht="18" customHeight="1" x14ac:dyDescent="0.2">
      <c r="A50" s="348">
        <v>3</v>
      </c>
      <c r="B50" s="342" t="str">
        <f t="shared" si="35"/>
        <v>Supervisor Administrativo - CBO 4101-05 - 30 hrs</v>
      </c>
      <c r="C50" s="429">
        <f>'POSTO - Licitante'!$H$14*'POSTO - Licitante'!$I$14</f>
        <v>0</v>
      </c>
      <c r="D50" s="364">
        <f t="shared" si="36"/>
        <v>0</v>
      </c>
      <c r="E50" s="416">
        <f t="shared" si="37"/>
        <v>0</v>
      </c>
      <c r="F50" s="365"/>
      <c r="G50" s="429">
        <f>'POSTO - Licitante'!$F$14</f>
        <v>0</v>
      </c>
      <c r="H50" s="364">
        <f t="shared" si="38"/>
        <v>0</v>
      </c>
      <c r="I50" s="416">
        <f t="shared" si="39"/>
        <v>0</v>
      </c>
      <c r="J50" s="442"/>
      <c r="K50" s="442"/>
      <c r="L50" s="442"/>
      <c r="M50" s="442"/>
      <c r="N50" s="442"/>
      <c r="O50" s="442"/>
      <c r="P50" s="442"/>
      <c r="Q50" s="442"/>
      <c r="R50" s="347"/>
    </row>
    <row r="51" spans="1:21" ht="12.75" customHeight="1" x14ac:dyDescent="0.2">
      <c r="A51" s="413"/>
      <c r="B51" s="414"/>
      <c r="C51" s="415"/>
      <c r="D51" s="354"/>
      <c r="E51" s="355"/>
      <c r="F51" s="365"/>
      <c r="G51" s="415"/>
      <c r="H51" s="354"/>
      <c r="I51" s="355"/>
      <c r="J51" s="410"/>
      <c r="K51" s="410"/>
      <c r="L51" s="410"/>
      <c r="M51" s="410"/>
      <c r="N51" s="410"/>
      <c r="O51" s="410"/>
      <c r="P51" s="410"/>
      <c r="Q51" s="410"/>
      <c r="R51" s="347"/>
    </row>
    <row r="52" spans="1:21" s="412" customFormat="1" ht="16.5" customHeight="1" thickBot="1" x14ac:dyDescent="0.3">
      <c r="A52" s="577" t="s">
        <v>251</v>
      </c>
      <c r="B52" s="577"/>
      <c r="C52" s="577"/>
      <c r="D52" s="577"/>
      <c r="E52" s="577"/>
      <c r="F52" s="577"/>
      <c r="G52" s="577"/>
      <c r="H52" s="577"/>
      <c r="I52" s="577"/>
      <c r="J52" s="576"/>
      <c r="K52" s="576"/>
      <c r="L52" s="576"/>
      <c r="M52" s="576"/>
      <c r="N52" s="576"/>
      <c r="O52" s="576"/>
      <c r="P52" s="576"/>
      <c r="Q52" s="576"/>
      <c r="R52" s="411"/>
    </row>
    <row r="53" spans="1:21" ht="13.5" thickTop="1" x14ac:dyDescent="0.2">
      <c r="A53" s="336"/>
      <c r="B53" s="409"/>
      <c r="C53" s="409"/>
      <c r="D53" s="409"/>
      <c r="E53" s="409"/>
      <c r="F53" s="409"/>
      <c r="G53" s="409"/>
      <c r="H53" s="409"/>
      <c r="I53" s="409"/>
      <c r="J53" s="366"/>
      <c r="K53" s="366"/>
      <c r="L53" s="366"/>
      <c r="M53" s="366"/>
      <c r="N53" s="366"/>
      <c r="O53" s="366"/>
      <c r="P53" s="366"/>
      <c r="Q53" s="366"/>
      <c r="R53" s="367"/>
    </row>
    <row r="54" spans="1:21" x14ac:dyDescent="0.2">
      <c r="A54" s="336"/>
      <c r="B54" s="575" t="s">
        <v>264</v>
      </c>
      <c r="C54" s="578"/>
      <c r="D54" s="578"/>
      <c r="E54" s="578"/>
      <c r="F54" s="578"/>
      <c r="G54" s="578"/>
      <c r="H54" s="578"/>
      <c r="I54" s="578"/>
      <c r="J54" s="368"/>
      <c r="K54" s="579"/>
      <c r="L54" s="579"/>
      <c r="M54" s="579"/>
      <c r="N54" s="579"/>
      <c r="O54" s="579"/>
      <c r="P54" s="579"/>
      <c r="Q54" s="579"/>
      <c r="R54" s="580"/>
      <c r="S54" s="366"/>
    </row>
    <row r="55" spans="1:21" x14ac:dyDescent="0.2">
      <c r="A55" s="336"/>
      <c r="B55" s="575" t="s">
        <v>244</v>
      </c>
      <c r="C55" s="575"/>
      <c r="D55" s="575"/>
      <c r="E55" s="575"/>
      <c r="F55" s="575"/>
      <c r="G55" s="575"/>
      <c r="H55" s="575"/>
      <c r="I55" s="575"/>
      <c r="J55" s="366"/>
      <c r="K55" s="366"/>
      <c r="L55" s="366"/>
      <c r="M55" s="366"/>
      <c r="N55" s="366"/>
      <c r="O55" s="366"/>
      <c r="P55" s="366"/>
      <c r="Q55" s="366"/>
      <c r="R55" s="366"/>
      <c r="S55" s="366"/>
    </row>
    <row r="56" spans="1:21" ht="12.75" customHeight="1" x14ac:dyDescent="0.2">
      <c r="A56" s="336"/>
      <c r="B56" s="581" t="s">
        <v>246</v>
      </c>
      <c r="C56" s="581"/>
      <c r="D56" s="581"/>
      <c r="E56" s="581"/>
      <c r="F56" s="581"/>
      <c r="G56" s="581"/>
      <c r="H56" s="581"/>
      <c r="I56" s="581"/>
      <c r="J56" s="366"/>
      <c r="K56" s="366"/>
      <c r="L56" s="366"/>
      <c r="M56" s="366"/>
      <c r="N56" s="366"/>
      <c r="O56" s="366"/>
      <c r="P56" s="366"/>
      <c r="Q56" s="366"/>
      <c r="R56" s="366"/>
      <c r="S56" s="366"/>
    </row>
    <row r="57" spans="1:21" x14ac:dyDescent="0.2">
      <c r="A57" s="336"/>
      <c r="B57" s="581" t="s">
        <v>273</v>
      </c>
      <c r="C57" s="581"/>
      <c r="D57" s="581"/>
      <c r="E57" s="581"/>
      <c r="F57" s="581"/>
      <c r="G57" s="581"/>
      <c r="H57" s="581"/>
      <c r="I57" s="581"/>
      <c r="R57" s="366"/>
      <c r="S57" s="366"/>
      <c r="T57" s="369"/>
      <c r="U57" s="370"/>
    </row>
    <row r="58" spans="1:21" x14ac:dyDescent="0.2">
      <c r="A58" s="336"/>
      <c r="B58" s="575" t="s">
        <v>245</v>
      </c>
      <c r="C58" s="575"/>
      <c r="D58" s="575"/>
      <c r="E58" s="575"/>
      <c r="F58" s="575"/>
      <c r="G58" s="575"/>
      <c r="H58" s="575"/>
      <c r="I58" s="575"/>
      <c r="R58" s="366"/>
      <c r="S58" s="366"/>
      <c r="T58" s="369"/>
      <c r="U58" s="370"/>
    </row>
    <row r="63" spans="1:21" x14ac:dyDescent="0.2">
      <c r="J63" s="372"/>
      <c r="K63" s="372"/>
      <c r="L63" s="372"/>
      <c r="M63" s="372"/>
      <c r="N63" s="372"/>
      <c r="O63" s="372"/>
      <c r="P63" s="372"/>
    </row>
    <row r="66" spans="2:9" x14ac:dyDescent="0.2">
      <c r="B66" s="432"/>
      <c r="C66" s="431"/>
      <c r="D66" s="431"/>
      <c r="E66" s="431"/>
    </row>
    <row r="67" spans="2:9" x14ac:dyDescent="0.2">
      <c r="B67" s="432"/>
      <c r="C67" s="431"/>
      <c r="D67" s="431"/>
      <c r="E67" s="431"/>
    </row>
    <row r="68" spans="2:9" x14ac:dyDescent="0.2">
      <c r="B68" s="432"/>
      <c r="C68" s="431"/>
      <c r="D68" s="431"/>
      <c r="E68" s="431"/>
      <c r="H68" s="372"/>
      <c r="I68" s="372"/>
    </row>
    <row r="69" spans="2:9" x14ac:dyDescent="0.2">
      <c r="B69" s="432"/>
      <c r="C69" s="431"/>
      <c r="D69" s="431"/>
      <c r="E69" s="431"/>
    </row>
    <row r="70" spans="2:9" x14ac:dyDescent="0.2">
      <c r="B70" s="434"/>
      <c r="C70" s="433"/>
      <c r="D70" s="433"/>
      <c r="E70" s="433"/>
      <c r="F70" s="372"/>
      <c r="G70" s="372"/>
    </row>
    <row r="71" spans="2:9" x14ac:dyDescent="0.2">
      <c r="B71" s="432"/>
      <c r="C71" s="431"/>
      <c r="D71" s="431"/>
      <c r="E71" s="431"/>
    </row>
    <row r="72" spans="2:9" x14ac:dyDescent="0.2">
      <c r="B72" s="432"/>
      <c r="C72" s="431"/>
      <c r="D72" s="431"/>
      <c r="E72" s="431"/>
    </row>
    <row r="73" spans="2:9" x14ac:dyDescent="0.2">
      <c r="B73" s="432"/>
      <c r="C73" s="431"/>
      <c r="D73" s="431"/>
      <c r="E73" s="431"/>
    </row>
    <row r="74" spans="2:9" x14ac:dyDescent="0.2">
      <c r="B74" s="432"/>
      <c r="C74" s="431"/>
      <c r="D74" s="431"/>
      <c r="E74" s="431"/>
    </row>
    <row r="75" spans="2:9" x14ac:dyDescent="0.2">
      <c r="B75" s="432"/>
      <c r="C75" s="431"/>
      <c r="D75" s="431"/>
      <c r="E75" s="431"/>
    </row>
    <row r="76" spans="2:9" x14ac:dyDescent="0.2">
      <c r="B76" s="432"/>
      <c r="C76" s="431"/>
      <c r="D76" s="431"/>
      <c r="E76" s="431"/>
    </row>
  </sheetData>
  <sheetProtection algorithmName="SHA-512" hashValue="k9vGL9NaHxslw6TtAAIQiP9AqdllaJ6GX2B/rKFYW4HQuxeSsVwmmvBliZsQvlHSd/8WyGCoB8fprdfT/j3Y+w==" saltValue="3PeIOgrdB8iwfvG927FpJA==" spinCount="100000" sheet="1" objects="1" scenarios="1" selectLockedCells="1"/>
  <mergeCells count="53">
    <mergeCell ref="A7:I7"/>
    <mergeCell ref="A1:I1"/>
    <mergeCell ref="A2:I2"/>
    <mergeCell ref="A3:I3"/>
    <mergeCell ref="A5:I5"/>
    <mergeCell ref="A6:I6"/>
    <mergeCell ref="A8:I8"/>
    <mergeCell ref="A15:I15"/>
    <mergeCell ref="A16:A17"/>
    <mergeCell ref="B16:B17"/>
    <mergeCell ref="C16:C17"/>
    <mergeCell ref="G16:G17"/>
    <mergeCell ref="I16:I17"/>
    <mergeCell ref="D16:D17"/>
    <mergeCell ref="A22:I22"/>
    <mergeCell ref="A23:A24"/>
    <mergeCell ref="B23:B24"/>
    <mergeCell ref="C23:C24"/>
    <mergeCell ref="G23:G24"/>
    <mergeCell ref="I23:I24"/>
    <mergeCell ref="D23:D24"/>
    <mergeCell ref="A29:I29"/>
    <mergeCell ref="A30:A31"/>
    <mergeCell ref="B30:B31"/>
    <mergeCell ref="C30:C31"/>
    <mergeCell ref="G30:G31"/>
    <mergeCell ref="I30:I31"/>
    <mergeCell ref="D30:D31"/>
    <mergeCell ref="A36:I36"/>
    <mergeCell ref="A37:A38"/>
    <mergeCell ref="B37:B38"/>
    <mergeCell ref="C37:C38"/>
    <mergeCell ref="G37:G38"/>
    <mergeCell ref="I37:I38"/>
    <mergeCell ref="D37:D38"/>
    <mergeCell ref="A43:I43"/>
    <mergeCell ref="J43:Q43"/>
    <mergeCell ref="G45:I45"/>
    <mergeCell ref="A46:A47"/>
    <mergeCell ref="B46:B47"/>
    <mergeCell ref="E46:E47"/>
    <mergeCell ref="I46:I47"/>
    <mergeCell ref="C46:C47"/>
    <mergeCell ref="G46:G47"/>
    <mergeCell ref="A45:E45"/>
    <mergeCell ref="B58:I58"/>
    <mergeCell ref="J52:Q52"/>
    <mergeCell ref="A52:I52"/>
    <mergeCell ref="B54:I54"/>
    <mergeCell ref="K54:R54"/>
    <mergeCell ref="B55:I55"/>
    <mergeCell ref="B56:I56"/>
    <mergeCell ref="B57:I57"/>
  </mergeCells>
  <printOptions horizontalCentered="1"/>
  <pageMargins left="0.11811023622047245" right="0.11811023622047245" top="0.6692913385826772" bottom="0.39370078740157483" header="0.15748031496062992" footer="7.874015748031496E-2"/>
  <pageSetup paperSize="9" scale="65" orientation="portrait" r:id="rId1"/>
  <headerFooter>
    <oddHeader>&amp;C&amp;G&amp;R&amp;8&amp;P</oddHeader>
    <oddFooter>&amp;L&amp;G
&amp;"Arial,Negrito"&amp;8&amp;K00B0F0SGEC/CFIC/SECOFC</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tabColor indexed="50"/>
  </sheetPr>
  <dimension ref="A1:G3606"/>
  <sheetViews>
    <sheetView topLeftCell="A118" workbookViewId="0">
      <selection activeCell="D125" sqref="D125"/>
    </sheetView>
  </sheetViews>
  <sheetFormatPr defaultColWidth="26.7109375" defaultRowHeight="12" x14ac:dyDescent="0.2"/>
  <cols>
    <col min="1" max="1" width="25.140625" style="3" customWidth="1"/>
    <col min="2" max="2" width="8.7109375" style="1" customWidth="1"/>
    <col min="3" max="3" width="10" style="3" customWidth="1"/>
    <col min="4" max="4" width="12.7109375" style="3" customWidth="1"/>
    <col min="5" max="5" width="37.42578125" style="3" customWidth="1"/>
    <col min="6" max="6" width="1.5703125" style="3" customWidth="1"/>
    <col min="7" max="16384" width="26.7109375" style="3"/>
  </cols>
  <sheetData>
    <row r="1" spans="1:7" ht="15.75" x14ac:dyDescent="0.25">
      <c r="A1" s="539" t="s">
        <v>119</v>
      </c>
      <c r="B1" s="540"/>
      <c r="C1" s="540"/>
      <c r="D1" s="540"/>
      <c r="E1" s="541"/>
    </row>
    <row r="2" spans="1:7" ht="12.75" x14ac:dyDescent="0.2">
      <c r="A2" s="122" t="s">
        <v>15</v>
      </c>
      <c r="B2" s="542"/>
      <c r="C2" s="543"/>
      <c r="D2" s="543"/>
      <c r="E2" s="544"/>
    </row>
    <row r="3" spans="1:7" ht="12.75" x14ac:dyDescent="0.2">
      <c r="A3" s="123" t="s">
        <v>16</v>
      </c>
      <c r="B3" s="545"/>
      <c r="C3" s="546"/>
      <c r="D3" s="546"/>
      <c r="E3" s="547"/>
    </row>
    <row r="4" spans="1:7" x14ac:dyDescent="0.2">
      <c r="A4" s="123" t="s">
        <v>17</v>
      </c>
      <c r="B4" s="548" t="e">
        <f>#REF!</f>
        <v>#REF!</v>
      </c>
      <c r="C4" s="549"/>
      <c r="D4" s="549"/>
      <c r="E4" s="550"/>
    </row>
    <row r="5" spans="1:7" ht="12.75" x14ac:dyDescent="0.2">
      <c r="A5" s="124" t="s">
        <v>109</v>
      </c>
      <c r="B5" s="534"/>
      <c r="C5" s="535"/>
      <c r="D5" s="535"/>
      <c r="E5" s="536"/>
    </row>
    <row r="6" spans="1:7" x14ac:dyDescent="0.2">
      <c r="A6" s="6"/>
      <c r="B6" s="125"/>
      <c r="C6" s="126"/>
      <c r="D6" s="127"/>
      <c r="E6" s="127"/>
    </row>
    <row r="7" spans="1:7" x14ac:dyDescent="0.2">
      <c r="A7" s="128" t="s">
        <v>110</v>
      </c>
      <c r="B7" s="145"/>
      <c r="C7" s="145"/>
      <c r="D7" s="146"/>
      <c r="E7" s="129"/>
    </row>
    <row r="8" spans="1:7" ht="12.75" x14ac:dyDescent="0.2">
      <c r="A8" s="537" t="str">
        <f>'item 2 - he 100%'!A8:D8</f>
        <v>Tecnicos de Eleição</v>
      </c>
      <c r="B8" s="538"/>
      <c r="C8" s="538"/>
      <c r="D8" s="538"/>
      <c r="E8" s="117"/>
    </row>
    <row r="9" spans="1:7" x14ac:dyDescent="0.2">
      <c r="A9" s="4"/>
      <c r="B9" s="20"/>
      <c r="C9" s="20"/>
      <c r="D9" s="20"/>
      <c r="E9" s="20"/>
      <c r="F9" s="20"/>
      <c r="G9" s="5"/>
    </row>
    <row r="10" spans="1:7" x14ac:dyDescent="0.2">
      <c r="A10" s="43" t="s">
        <v>45</v>
      </c>
      <c r="B10" s="44">
        <f>'item 2 - he 100%'!B10</f>
        <v>200</v>
      </c>
      <c r="C10" s="45" t="s">
        <v>44</v>
      </c>
      <c r="D10" s="46"/>
      <c r="E10" s="46"/>
      <c r="F10" s="20"/>
      <c r="G10" s="5"/>
    </row>
    <row r="11" spans="1:7" x14ac:dyDescent="0.2">
      <c r="A11" s="47"/>
      <c r="B11" s="46"/>
      <c r="C11" s="46"/>
      <c r="D11" s="46"/>
      <c r="E11" s="46"/>
      <c r="F11" s="5"/>
      <c r="G11" s="5"/>
    </row>
    <row r="12" spans="1:7" ht="13.5" thickBot="1" x14ac:dyDescent="0.25">
      <c r="A12" s="148" t="s">
        <v>47</v>
      </c>
      <c r="B12" s="46"/>
      <c r="C12" s="46"/>
      <c r="D12" s="46"/>
      <c r="E12" s="46"/>
      <c r="F12" s="5"/>
      <c r="G12" s="5"/>
    </row>
    <row r="13" spans="1:7" ht="12.75" thickBot="1" x14ac:dyDescent="0.25">
      <c r="A13" s="49"/>
      <c r="B13" s="50"/>
      <c r="C13" s="51"/>
      <c r="D13" s="48"/>
      <c r="E13" s="52" t="s">
        <v>38</v>
      </c>
      <c r="F13" s="5"/>
      <c r="G13" s="5"/>
    </row>
    <row r="14" spans="1:7" ht="12.75" thickBot="1" x14ac:dyDescent="0.25">
      <c r="A14" s="53" t="s">
        <v>18</v>
      </c>
      <c r="B14" s="54" t="s">
        <v>20</v>
      </c>
      <c r="C14" s="55" t="s">
        <v>19</v>
      </c>
      <c r="D14" s="149" t="s">
        <v>0</v>
      </c>
      <c r="E14" s="56" t="s">
        <v>14</v>
      </c>
      <c r="F14" s="5"/>
      <c r="G14" s="5"/>
    </row>
    <row r="15" spans="1:7" ht="12.75" thickTop="1" x14ac:dyDescent="0.2">
      <c r="A15" s="57" t="s">
        <v>134</v>
      </c>
      <c r="B15" s="58"/>
      <c r="C15" s="21" t="e">
        <f>D15/$D$17</f>
        <v>#REF!</v>
      </c>
      <c r="D15" s="59" t="e">
        <f>(#REF!/B10)*1.5</f>
        <v>#REF!</v>
      </c>
      <c r="E15" s="60" t="s">
        <v>120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13" t="s">
        <v>123</v>
      </c>
    </row>
    <row r="26" spans="1:5" ht="45" x14ac:dyDescent="0.2">
      <c r="A26" s="74" t="s">
        <v>3</v>
      </c>
      <c r="B26" s="72" t="e">
        <f>#REF!</f>
        <v>#REF!</v>
      </c>
      <c r="C26" s="22" t="e">
        <f t="shared" si="0"/>
        <v>#REF!</v>
      </c>
      <c r="D26" s="35" t="e">
        <f>D17*B26/100</f>
        <v>#REF!</v>
      </c>
      <c r="E26" s="13" t="s">
        <v>122</v>
      </c>
    </row>
    <row r="27" spans="1:5" ht="45" x14ac:dyDescent="0.2">
      <c r="A27" s="74" t="s">
        <v>4</v>
      </c>
      <c r="B27" s="72" t="e">
        <f>#REF!</f>
        <v>#REF!</v>
      </c>
      <c r="C27" s="22" t="e">
        <f t="shared" si="0"/>
        <v>#REF!</v>
      </c>
      <c r="D27" s="35" t="e">
        <f>D17*B27/100</f>
        <v>#REF!</v>
      </c>
      <c r="E27" s="13" t="s">
        <v>124</v>
      </c>
    </row>
    <row r="28" spans="1:5" ht="67.5" x14ac:dyDescent="0.2">
      <c r="A28" s="74" t="s">
        <v>5</v>
      </c>
      <c r="B28" s="72" t="e">
        <f>#REF!</f>
        <v>#REF!</v>
      </c>
      <c r="C28" s="22" t="e">
        <f t="shared" si="0"/>
        <v>#REF!</v>
      </c>
      <c r="D28" s="35" t="e">
        <f>D17*B28/100</f>
        <v>#REF!</v>
      </c>
      <c r="E28" s="13" t="s">
        <v>125</v>
      </c>
    </row>
    <row r="29" spans="1:5" ht="45" x14ac:dyDescent="0.2">
      <c r="A29" s="74" t="s">
        <v>7</v>
      </c>
      <c r="B29" s="72" t="e">
        <f>#REF!</f>
        <v>#REF!</v>
      </c>
      <c r="C29" s="22" t="e">
        <f t="shared" si="0"/>
        <v>#REF!</v>
      </c>
      <c r="D29" s="35" t="e">
        <f>D17*B29/100</f>
        <v>#REF!</v>
      </c>
      <c r="E29" s="13" t="s">
        <v>117</v>
      </c>
    </row>
    <row r="30" spans="1:5" ht="90" x14ac:dyDescent="0.2">
      <c r="A30" s="74" t="s">
        <v>39</v>
      </c>
      <c r="B30" s="72" t="e">
        <f>#REF!</f>
        <v>#REF!</v>
      </c>
      <c r="C30" s="22" t="e">
        <f t="shared" si="0"/>
        <v>#REF!</v>
      </c>
      <c r="D30" s="35" t="e">
        <f>D17*B30/100</f>
        <v>#REF!</v>
      </c>
      <c r="E30" s="73" t="s">
        <v>126</v>
      </c>
    </row>
    <row r="31" spans="1:5" ht="33.75"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75" thickBot="1" x14ac:dyDescent="0.25">
      <c r="A35" s="151" t="s">
        <v>51</v>
      </c>
      <c r="B35" s="66"/>
      <c r="C35" s="24"/>
      <c r="D35" s="39"/>
      <c r="E35" s="67"/>
      <c r="G35" s="8"/>
    </row>
    <row r="36" spans="1:7" x14ac:dyDescent="0.2">
      <c r="A36" s="85"/>
      <c r="B36" s="66"/>
      <c r="C36" s="24"/>
      <c r="D36" s="39"/>
      <c r="E36" s="52" t="s">
        <v>38</v>
      </c>
      <c r="G36" s="8"/>
    </row>
    <row r="37" spans="1:7" x14ac:dyDescent="0.2">
      <c r="A37" s="155" t="s">
        <v>52</v>
      </c>
      <c r="B37" s="156" t="s">
        <v>20</v>
      </c>
      <c r="C37" s="21" t="s">
        <v>19</v>
      </c>
      <c r="D37" s="157" t="s">
        <v>0</v>
      </c>
      <c r="E37" s="158" t="s">
        <v>14</v>
      </c>
      <c r="G37" s="8"/>
    </row>
    <row r="38" spans="1:7" ht="56.25" x14ac:dyDescent="0.2">
      <c r="A38" s="159" t="s">
        <v>54</v>
      </c>
      <c r="B38" s="72" t="e">
        <f>#REF!</f>
        <v>#REF!</v>
      </c>
      <c r="C38" s="42" t="e">
        <f>D38/$D$17</f>
        <v>#REF!</v>
      </c>
      <c r="D38" s="131" t="e">
        <f>$D$17*B38/100</f>
        <v>#REF!</v>
      </c>
      <c r="E38" s="13" t="s">
        <v>104</v>
      </c>
    </row>
    <row r="39" spans="1:7" ht="56.25" x14ac:dyDescent="0.2">
      <c r="A39" s="159" t="s">
        <v>55</v>
      </c>
      <c r="B39" s="72" t="e">
        <f>#REF!</f>
        <v>#REF!</v>
      </c>
      <c r="C39" s="42" t="e">
        <f>D39/$D$17</f>
        <v>#REF!</v>
      </c>
      <c r="D39" s="131" t="e">
        <f>$D$17*B39/100</f>
        <v>#REF!</v>
      </c>
      <c r="E39" s="13" t="s">
        <v>32</v>
      </c>
    </row>
    <row r="40" spans="1:7"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75"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75" thickBot="1" x14ac:dyDescent="0.25">
      <c r="A46" s="164" t="s">
        <v>63</v>
      </c>
      <c r="B46" s="165" t="s">
        <v>20</v>
      </c>
      <c r="C46" s="166" t="s">
        <v>19</v>
      </c>
      <c r="D46" s="167" t="s">
        <v>0</v>
      </c>
      <c r="E46" s="111" t="s">
        <v>14</v>
      </c>
    </row>
    <row r="47" spans="1:7" ht="45.75" thickTop="1" x14ac:dyDescent="0.2">
      <c r="A47" s="168" t="s">
        <v>59</v>
      </c>
      <c r="B47" s="72" t="e">
        <f>#REF!</f>
        <v>#REF!</v>
      </c>
      <c r="C47" s="42" t="e">
        <f>D47/$D$17</f>
        <v>#REF!</v>
      </c>
      <c r="D47" s="131" t="e">
        <f>D17*B47/100</f>
        <v>#REF!</v>
      </c>
      <c r="E47" s="115" t="s">
        <v>112</v>
      </c>
    </row>
    <row r="48" spans="1:7" ht="22.5" thickBot="1" x14ac:dyDescent="0.25">
      <c r="A48" s="161" t="s">
        <v>64</v>
      </c>
      <c r="B48" s="72" t="e">
        <f>B47%*B33</f>
        <v>#REF!</v>
      </c>
      <c r="C48" s="42" t="e">
        <f>D48/$D$17</f>
        <v>#REF!</v>
      </c>
      <c r="D48" s="131" t="e">
        <f>D47*B33/100</f>
        <v>#REF!</v>
      </c>
      <c r="E48" s="115"/>
    </row>
    <row r="49" spans="1:5" ht="12.75"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75" thickBot="1" x14ac:dyDescent="0.25">
      <c r="A53" s="170" t="s">
        <v>65</v>
      </c>
      <c r="B53" s="165" t="s">
        <v>20</v>
      </c>
      <c r="C53" s="171" t="s">
        <v>19</v>
      </c>
      <c r="D53" s="167" t="s">
        <v>0</v>
      </c>
      <c r="E53" s="111" t="s">
        <v>14</v>
      </c>
    </row>
    <row r="54" spans="1:5" ht="90.75" thickTop="1" x14ac:dyDescent="0.2">
      <c r="A54" s="159" t="s">
        <v>67</v>
      </c>
      <c r="B54" s="72" t="e">
        <f>#REF!</f>
        <v>#REF!</v>
      </c>
      <c r="C54" s="42" t="e">
        <f t="shared" ref="C54:C60" si="1">D54/$D$17</f>
        <v>#REF!</v>
      </c>
      <c r="D54" s="131" t="e">
        <f>$D$17*B54/100</f>
        <v>#REF!</v>
      </c>
      <c r="E54" s="13" t="s">
        <v>105</v>
      </c>
    </row>
    <row r="55" spans="1:5" ht="21.75" x14ac:dyDescent="0.2">
      <c r="A55" s="161" t="s">
        <v>114</v>
      </c>
      <c r="B55" s="72" t="e">
        <f>B54%*$B$31</f>
        <v>#REF!</v>
      </c>
      <c r="C55" s="42" t="e">
        <f t="shared" si="1"/>
        <v>#REF!</v>
      </c>
      <c r="D55" s="131" t="e">
        <f>$D$17*B55/100</f>
        <v>#REF!</v>
      </c>
      <c r="E55" s="147" t="s">
        <v>116</v>
      </c>
    </row>
    <row r="56" spans="1:5" ht="21.75" x14ac:dyDescent="0.2">
      <c r="A56" s="161" t="s">
        <v>68</v>
      </c>
      <c r="B56" s="72" t="e">
        <f>B54*8%*50%</f>
        <v>#REF!</v>
      </c>
      <c r="C56" s="42" t="e">
        <f t="shared" si="1"/>
        <v>#REF!</v>
      </c>
      <c r="D56" s="131" t="e">
        <f>D54*8%*50%</f>
        <v>#REF!</v>
      </c>
      <c r="E56" s="130" t="s">
        <v>111</v>
      </c>
    </row>
    <row r="57" spans="1:5" ht="90" x14ac:dyDescent="0.2">
      <c r="A57" s="159" t="s">
        <v>69</v>
      </c>
      <c r="B57" s="72" t="e">
        <f>#REF!</f>
        <v>#REF!</v>
      </c>
      <c r="C57" s="42" t="e">
        <f t="shared" si="1"/>
        <v>#REF!</v>
      </c>
      <c r="D57" s="131" t="e">
        <f>$D$17*B57/100</f>
        <v>#REF!</v>
      </c>
      <c r="E57" s="13" t="s">
        <v>107</v>
      </c>
    </row>
    <row r="58" spans="1:5" ht="21.75" x14ac:dyDescent="0.2">
      <c r="A58" s="161" t="s">
        <v>70</v>
      </c>
      <c r="B58" s="72" t="e">
        <f>B57%*B33</f>
        <v>#REF!</v>
      </c>
      <c r="C58" s="42" t="e">
        <f t="shared" si="1"/>
        <v>#REF!</v>
      </c>
      <c r="D58" s="131" t="e">
        <f>$D$17*B58/100</f>
        <v>#REF!</v>
      </c>
      <c r="E58" s="116"/>
    </row>
    <row r="59" spans="1:5" ht="21.75" x14ac:dyDescent="0.2">
      <c r="A59" s="161" t="s">
        <v>71</v>
      </c>
      <c r="B59" s="72" t="e">
        <f>B57*8%*50%</f>
        <v>#REF!</v>
      </c>
      <c r="C59" s="42" t="e">
        <f t="shared" si="1"/>
        <v>#REF!</v>
      </c>
      <c r="D59" s="131" t="e">
        <f>D57*8%*50%</f>
        <v>#REF!</v>
      </c>
      <c r="E59" s="130" t="s">
        <v>115</v>
      </c>
    </row>
    <row r="60" spans="1:5" ht="113.25" thickBot="1" x14ac:dyDescent="0.25">
      <c r="A60" s="172" t="s">
        <v>108</v>
      </c>
      <c r="B60" s="72" t="e">
        <f>#REF!</f>
        <v>#REF!</v>
      </c>
      <c r="C60" s="42" t="e">
        <f t="shared" si="1"/>
        <v>#REF!</v>
      </c>
      <c r="D60" s="131" t="e">
        <f>$D$17*B60/100</f>
        <v>#REF!</v>
      </c>
      <c r="E60" s="1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1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14"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A122" s="85"/>
      <c r="B122" s="80"/>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9"/>
      <c r="D124" s="10"/>
      <c r="E124" s="7"/>
    </row>
    <row r="125" spans="1:5" ht="12" customHeight="1" thickBot="1" x14ac:dyDescent="0.25">
      <c r="A125" s="108" t="s">
        <v>11</v>
      </c>
      <c r="B125" s="109"/>
      <c r="C125" s="110"/>
      <c r="D125" s="28" t="e">
        <f>D123*1.6</f>
        <v>#REF!</v>
      </c>
      <c r="E125" s="79" t="s">
        <v>27</v>
      </c>
    </row>
    <row r="126" spans="1:5" ht="12" customHeight="1" x14ac:dyDescent="0.25">
      <c r="A126" s="18"/>
      <c r="B126" s="2"/>
      <c r="C126" s="11"/>
      <c r="D126" s="19"/>
      <c r="E126" s="16"/>
    </row>
    <row r="127" spans="1:5" ht="12" customHeight="1" x14ac:dyDescent="0.2">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tabColor indexed="50"/>
  </sheetPr>
  <dimension ref="A1:G3606"/>
  <sheetViews>
    <sheetView topLeftCell="A115" workbookViewId="0">
      <selection activeCell="D125" sqref="D125"/>
    </sheetView>
  </sheetViews>
  <sheetFormatPr defaultColWidth="26.7109375" defaultRowHeight="12" x14ac:dyDescent="0.2"/>
  <cols>
    <col min="1" max="1" width="25.140625" style="85" customWidth="1"/>
    <col min="2" max="2" width="8.7109375" style="80" customWidth="1"/>
    <col min="3" max="3" width="10" style="85" customWidth="1"/>
    <col min="4" max="4" width="12.7109375" style="85" customWidth="1"/>
    <col min="5" max="5" width="37.42578125" style="85" customWidth="1"/>
    <col min="6" max="6" width="1.5703125" style="85" customWidth="1"/>
    <col min="7" max="16384" width="26.7109375" style="85"/>
  </cols>
  <sheetData>
    <row r="1" spans="1:7" ht="15.75" x14ac:dyDescent="0.25">
      <c r="A1" s="556" t="s">
        <v>136</v>
      </c>
      <c r="B1" s="557"/>
      <c r="C1" s="557"/>
      <c r="D1" s="557"/>
      <c r="E1" s="558"/>
    </row>
    <row r="2" spans="1:7" ht="12.75" x14ac:dyDescent="0.2">
      <c r="A2" s="218" t="s">
        <v>15</v>
      </c>
      <c r="B2" s="559"/>
      <c r="C2" s="560"/>
      <c r="D2" s="560"/>
      <c r="E2" s="561"/>
    </row>
    <row r="3" spans="1:7" ht="12.75" x14ac:dyDescent="0.2">
      <c r="A3" s="219" t="s">
        <v>16</v>
      </c>
      <c r="B3" s="562"/>
      <c r="C3" s="563"/>
      <c r="D3" s="563"/>
      <c r="E3" s="564"/>
    </row>
    <row r="4" spans="1:7" x14ac:dyDescent="0.2">
      <c r="A4" s="219" t="s">
        <v>17</v>
      </c>
      <c r="B4" s="565" t="e">
        <f>#REF!</f>
        <v>#REF!</v>
      </c>
      <c r="C4" s="566"/>
      <c r="D4" s="566"/>
      <c r="E4" s="567"/>
    </row>
    <row r="5" spans="1:7" ht="12.75" x14ac:dyDescent="0.2">
      <c r="A5" s="220" t="s">
        <v>109</v>
      </c>
      <c r="B5" s="551"/>
      <c r="C5" s="552"/>
      <c r="D5" s="552"/>
      <c r="E5" s="553"/>
    </row>
    <row r="6" spans="1:7" x14ac:dyDescent="0.2">
      <c r="A6" s="49"/>
      <c r="B6" s="221"/>
      <c r="C6" s="222"/>
      <c r="D6" s="223"/>
      <c r="E6" s="223"/>
    </row>
    <row r="7" spans="1:7" x14ac:dyDescent="0.2">
      <c r="A7" s="224" t="s">
        <v>110</v>
      </c>
      <c r="B7" s="225"/>
      <c r="C7" s="225"/>
      <c r="D7" s="226"/>
      <c r="E7" s="227"/>
    </row>
    <row r="8" spans="1:7" ht="12.75" x14ac:dyDescent="0.2">
      <c r="A8" s="554" t="s">
        <v>131</v>
      </c>
      <c r="B8" s="555"/>
      <c r="C8" s="555"/>
      <c r="D8" s="555"/>
      <c r="E8" s="228"/>
    </row>
    <row r="9" spans="1:7" x14ac:dyDescent="0.2">
      <c r="A9" s="47"/>
      <c r="B9" s="46"/>
      <c r="C9" s="46"/>
      <c r="D9" s="46"/>
      <c r="E9" s="46"/>
      <c r="F9" s="46"/>
      <c r="G9" s="48"/>
    </row>
    <row r="10" spans="1:7" x14ac:dyDescent="0.2">
      <c r="A10" s="43" t="s">
        <v>45</v>
      </c>
      <c r="B10" s="44">
        <v>200</v>
      </c>
      <c r="C10" s="45" t="s">
        <v>44</v>
      </c>
      <c r="D10" s="46"/>
      <c r="E10" s="46"/>
      <c r="F10" s="46"/>
      <c r="G10" s="48"/>
    </row>
    <row r="11" spans="1:7" x14ac:dyDescent="0.2">
      <c r="A11" s="47"/>
      <c r="B11" s="46"/>
      <c r="C11" s="46"/>
      <c r="D11" s="46"/>
      <c r="E11" s="46"/>
      <c r="F11" s="48"/>
      <c r="G11" s="48"/>
    </row>
    <row r="12" spans="1:7" ht="13.5" thickBot="1" x14ac:dyDescent="0.25">
      <c r="A12" s="148" t="s">
        <v>47</v>
      </c>
      <c r="B12" s="46"/>
      <c r="C12" s="46"/>
      <c r="D12" s="46"/>
      <c r="E12" s="46"/>
      <c r="F12" s="48"/>
      <c r="G12" s="48"/>
    </row>
    <row r="13" spans="1:7" ht="12.75" thickBot="1" x14ac:dyDescent="0.25">
      <c r="A13" s="49"/>
      <c r="B13" s="50"/>
      <c r="C13" s="51"/>
      <c r="D13" s="48"/>
      <c r="E13" s="52" t="s">
        <v>38</v>
      </c>
      <c r="F13" s="48"/>
      <c r="G13" s="48"/>
    </row>
    <row r="14" spans="1:7" ht="12.75" thickBot="1" x14ac:dyDescent="0.25">
      <c r="A14" s="53" t="s">
        <v>18</v>
      </c>
      <c r="B14" s="54" t="s">
        <v>20</v>
      </c>
      <c r="C14" s="55" t="s">
        <v>19</v>
      </c>
      <c r="D14" s="149" t="s">
        <v>0</v>
      </c>
      <c r="E14" s="56" t="s">
        <v>14</v>
      </c>
      <c r="F14" s="48"/>
      <c r="G14" s="48"/>
    </row>
    <row r="15" spans="1:7" ht="12.75" thickTop="1" x14ac:dyDescent="0.2">
      <c r="A15" s="57" t="s">
        <v>43</v>
      </c>
      <c r="B15" s="58"/>
      <c r="C15" s="21" t="e">
        <f>D15/$D$17</f>
        <v>#REF!</v>
      </c>
      <c r="D15" s="59" t="e">
        <f>(#REF!/B10)*2</f>
        <v>#REF!</v>
      </c>
      <c r="E15" s="60" t="s">
        <v>130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73" t="s">
        <v>123</v>
      </c>
    </row>
    <row r="26" spans="1:5" ht="45" x14ac:dyDescent="0.2">
      <c r="A26" s="74" t="s">
        <v>3</v>
      </c>
      <c r="B26" s="72" t="e">
        <f>#REF!</f>
        <v>#REF!</v>
      </c>
      <c r="C26" s="22" t="e">
        <f t="shared" si="0"/>
        <v>#REF!</v>
      </c>
      <c r="D26" s="35" t="e">
        <f>D17*B26/100</f>
        <v>#REF!</v>
      </c>
      <c r="E26" s="73" t="s">
        <v>122</v>
      </c>
    </row>
    <row r="27" spans="1:5" ht="45" x14ac:dyDescent="0.2">
      <c r="A27" s="74" t="s">
        <v>4</v>
      </c>
      <c r="B27" s="72" t="e">
        <f>#REF!</f>
        <v>#REF!</v>
      </c>
      <c r="C27" s="22" t="e">
        <f t="shared" si="0"/>
        <v>#REF!</v>
      </c>
      <c r="D27" s="35" t="e">
        <f>D17*B27/100</f>
        <v>#REF!</v>
      </c>
      <c r="E27" s="73" t="s">
        <v>124</v>
      </c>
    </row>
    <row r="28" spans="1:5" ht="67.5" x14ac:dyDescent="0.2">
      <c r="A28" s="74" t="s">
        <v>5</v>
      </c>
      <c r="B28" s="72" t="e">
        <f>#REF!</f>
        <v>#REF!</v>
      </c>
      <c r="C28" s="22" t="e">
        <f t="shared" si="0"/>
        <v>#REF!</v>
      </c>
      <c r="D28" s="35" t="e">
        <f>D17*B28/100</f>
        <v>#REF!</v>
      </c>
      <c r="E28" s="73" t="s">
        <v>125</v>
      </c>
    </row>
    <row r="29" spans="1:5" ht="45" x14ac:dyDescent="0.2">
      <c r="A29" s="74" t="s">
        <v>7</v>
      </c>
      <c r="B29" s="72" t="e">
        <f>#REF!</f>
        <v>#REF!</v>
      </c>
      <c r="C29" s="22" t="e">
        <f t="shared" si="0"/>
        <v>#REF!</v>
      </c>
      <c r="D29" s="35" t="e">
        <f>D17*B29/100</f>
        <v>#REF!</v>
      </c>
      <c r="E29" s="73" t="s">
        <v>117</v>
      </c>
    </row>
    <row r="30" spans="1:5" ht="90" x14ac:dyDescent="0.2">
      <c r="A30" s="74" t="s">
        <v>39</v>
      </c>
      <c r="B30" s="72" t="e">
        <f>#REF!</f>
        <v>#REF!</v>
      </c>
      <c r="C30" s="22" t="e">
        <f t="shared" si="0"/>
        <v>#REF!</v>
      </c>
      <c r="D30" s="35" t="e">
        <f>D17*B30/100</f>
        <v>#REF!</v>
      </c>
      <c r="E30" s="73" t="s">
        <v>126</v>
      </c>
    </row>
    <row r="31" spans="1:5" ht="33" customHeight="1"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75" thickBot="1" x14ac:dyDescent="0.25">
      <c r="A35" s="151" t="s">
        <v>51</v>
      </c>
      <c r="B35" s="66"/>
      <c r="C35" s="24"/>
      <c r="D35" s="39"/>
      <c r="E35" s="67"/>
      <c r="G35" s="229"/>
    </row>
    <row r="36" spans="1:7" x14ac:dyDescent="0.2">
      <c r="B36" s="66"/>
      <c r="C36" s="24"/>
      <c r="D36" s="39"/>
      <c r="E36" s="52" t="s">
        <v>38</v>
      </c>
      <c r="G36" s="229"/>
    </row>
    <row r="37" spans="1:7" x14ac:dyDescent="0.2">
      <c r="A37" s="155" t="s">
        <v>52</v>
      </c>
      <c r="B37" s="156" t="s">
        <v>20</v>
      </c>
      <c r="C37" s="21" t="s">
        <v>19</v>
      </c>
      <c r="D37" s="157" t="s">
        <v>0</v>
      </c>
      <c r="E37" s="158" t="s">
        <v>14</v>
      </c>
      <c r="G37" s="229"/>
    </row>
    <row r="38" spans="1:7" ht="56.25" x14ac:dyDescent="0.2">
      <c r="A38" s="159" t="s">
        <v>54</v>
      </c>
      <c r="B38" s="72" t="e">
        <f>#REF!</f>
        <v>#REF!</v>
      </c>
      <c r="C38" s="42" t="e">
        <f>D38/$D$17</f>
        <v>#REF!</v>
      </c>
      <c r="D38" s="131" t="e">
        <f>$D$17*B38/100</f>
        <v>#REF!</v>
      </c>
      <c r="E38" s="73" t="s">
        <v>104</v>
      </c>
    </row>
    <row r="39" spans="1:7" ht="56.25" x14ac:dyDescent="0.2">
      <c r="A39" s="159" t="s">
        <v>55</v>
      </c>
      <c r="B39" s="72" t="e">
        <f>#REF!</f>
        <v>#REF!</v>
      </c>
      <c r="C39" s="42" t="e">
        <f>D39/$D$17</f>
        <v>#REF!</v>
      </c>
      <c r="D39" s="131" t="e">
        <f>$D$17*B39/100</f>
        <v>#REF!</v>
      </c>
      <c r="E39" s="73" t="s">
        <v>32</v>
      </c>
    </row>
    <row r="40" spans="1:7"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75"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75" thickBot="1" x14ac:dyDescent="0.25">
      <c r="A46" s="164" t="s">
        <v>63</v>
      </c>
      <c r="B46" s="165" t="s">
        <v>20</v>
      </c>
      <c r="C46" s="166" t="s">
        <v>19</v>
      </c>
      <c r="D46" s="167" t="s">
        <v>0</v>
      </c>
      <c r="E46" s="158" t="s">
        <v>14</v>
      </c>
    </row>
    <row r="47" spans="1:7" ht="45.75" thickTop="1" x14ac:dyDescent="0.2">
      <c r="A47" s="168" t="s">
        <v>59</v>
      </c>
      <c r="B47" s="72" t="e">
        <f>#REF!</f>
        <v>#REF!</v>
      </c>
      <c r="C47" s="42" t="e">
        <f>D47/$D$17</f>
        <v>#REF!</v>
      </c>
      <c r="D47" s="131" t="e">
        <f>D17*B47/100</f>
        <v>#REF!</v>
      </c>
      <c r="E47" s="232" t="s">
        <v>112</v>
      </c>
    </row>
    <row r="48" spans="1:7" ht="22.5" thickBot="1" x14ac:dyDescent="0.25">
      <c r="A48" s="161" t="s">
        <v>64</v>
      </c>
      <c r="B48" s="72" t="e">
        <f>B47%*B33</f>
        <v>#REF!</v>
      </c>
      <c r="C48" s="42" t="e">
        <f>D48/$D$17</f>
        <v>#REF!</v>
      </c>
      <c r="D48" s="131" t="e">
        <f>D47*B33/100</f>
        <v>#REF!</v>
      </c>
      <c r="E48" s="232"/>
    </row>
    <row r="49" spans="1:5" ht="12.75"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75" thickBot="1" x14ac:dyDescent="0.25">
      <c r="A53" s="170" t="s">
        <v>65</v>
      </c>
      <c r="B53" s="165" t="s">
        <v>20</v>
      </c>
      <c r="C53" s="171" t="s">
        <v>19</v>
      </c>
      <c r="D53" s="167" t="s">
        <v>0</v>
      </c>
      <c r="E53" s="158" t="s">
        <v>14</v>
      </c>
    </row>
    <row r="54" spans="1:5" ht="90.75" thickTop="1" x14ac:dyDescent="0.2">
      <c r="A54" s="159" t="s">
        <v>67</v>
      </c>
      <c r="B54" s="72" t="e">
        <f>#REF!</f>
        <v>#REF!</v>
      </c>
      <c r="C54" s="42" t="e">
        <f t="shared" ref="C54:C60" si="1">D54/$D$17</f>
        <v>#REF!</v>
      </c>
      <c r="D54" s="131" t="e">
        <f>$D$17*B54/100</f>
        <v>#REF!</v>
      </c>
      <c r="E54" s="73" t="s">
        <v>105</v>
      </c>
    </row>
    <row r="55" spans="1:5" ht="21.75" x14ac:dyDescent="0.2">
      <c r="A55" s="161" t="s">
        <v>114</v>
      </c>
      <c r="B55" s="72" t="e">
        <f>B54%*$B$31</f>
        <v>#REF!</v>
      </c>
      <c r="C55" s="42" t="e">
        <f t="shared" si="1"/>
        <v>#REF!</v>
      </c>
      <c r="D55" s="131" t="e">
        <f>$D$17*B55/100</f>
        <v>#REF!</v>
      </c>
      <c r="E55" s="233" t="s">
        <v>116</v>
      </c>
    </row>
    <row r="56" spans="1:5" ht="21.75" x14ac:dyDescent="0.2">
      <c r="A56" s="161" t="s">
        <v>68</v>
      </c>
      <c r="B56" s="72" t="e">
        <f>B54*8%*50%</f>
        <v>#REF!</v>
      </c>
      <c r="C56" s="42" t="e">
        <f t="shared" si="1"/>
        <v>#REF!</v>
      </c>
      <c r="D56" s="131" t="e">
        <f>D54*8%*50%</f>
        <v>#REF!</v>
      </c>
      <c r="E56" s="234" t="s">
        <v>111</v>
      </c>
    </row>
    <row r="57" spans="1:5" ht="90" x14ac:dyDescent="0.2">
      <c r="A57" s="159" t="s">
        <v>69</v>
      </c>
      <c r="B57" s="72" t="e">
        <f>#REF!</f>
        <v>#REF!</v>
      </c>
      <c r="C57" s="42" t="e">
        <f t="shared" si="1"/>
        <v>#REF!</v>
      </c>
      <c r="D57" s="131" t="e">
        <f>$D$17*B57/100</f>
        <v>#REF!</v>
      </c>
      <c r="E57" s="73" t="s">
        <v>107</v>
      </c>
    </row>
    <row r="58" spans="1:5" ht="21.75" x14ac:dyDescent="0.2">
      <c r="A58" s="161" t="s">
        <v>70</v>
      </c>
      <c r="B58" s="72" t="e">
        <f>B57%*B33</f>
        <v>#REF!</v>
      </c>
      <c r="C58" s="42" t="e">
        <f t="shared" si="1"/>
        <v>#REF!</v>
      </c>
      <c r="D58" s="131" t="e">
        <f>$D$17*B58/100</f>
        <v>#REF!</v>
      </c>
      <c r="E58" s="173"/>
    </row>
    <row r="59" spans="1:5" ht="21.75" x14ac:dyDescent="0.2">
      <c r="A59" s="161" t="s">
        <v>71</v>
      </c>
      <c r="B59" s="72" t="e">
        <f>B57*8%*50%</f>
        <v>#REF!</v>
      </c>
      <c r="C59" s="42" t="e">
        <f t="shared" si="1"/>
        <v>#REF!</v>
      </c>
      <c r="D59" s="131" t="e">
        <f>D57*8%*50%</f>
        <v>#REF!</v>
      </c>
      <c r="E59" s="234" t="s">
        <v>115</v>
      </c>
    </row>
    <row r="60" spans="1:5" ht="113.25" thickBot="1" x14ac:dyDescent="0.25">
      <c r="A60" s="172" t="s">
        <v>108</v>
      </c>
      <c r="B60" s="72" t="e">
        <f>#REF!</f>
        <v>#REF!</v>
      </c>
      <c r="C60" s="42" t="e">
        <f t="shared" si="1"/>
        <v>#REF!</v>
      </c>
      <c r="D60" s="131" t="e">
        <f>$D$17*B60/100</f>
        <v>#REF!</v>
      </c>
      <c r="E60" s="7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7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60"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81"/>
      <c r="D124" s="82"/>
      <c r="E124" s="67"/>
    </row>
    <row r="125" spans="1:5" ht="12" customHeight="1" thickBot="1" x14ac:dyDescent="0.25">
      <c r="A125" s="108" t="s">
        <v>11</v>
      </c>
      <c r="B125" s="109"/>
      <c r="C125" s="110"/>
      <c r="D125" s="28" t="e">
        <f>D123*1.6</f>
        <v>#REF!</v>
      </c>
      <c r="E125" s="79" t="s">
        <v>27</v>
      </c>
    </row>
    <row r="126" spans="1:5" ht="12" customHeight="1" x14ac:dyDescent="0.25">
      <c r="A126" s="174"/>
      <c r="B126" s="90"/>
      <c r="C126" s="91"/>
      <c r="D126" s="235"/>
      <c r="E126" s="236"/>
    </row>
    <row r="127" spans="1:5" ht="12" customHeight="1" x14ac:dyDescent="0.2">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7</vt:i4>
      </vt:variant>
    </vt:vector>
  </HeadingPairs>
  <TitlesOfParts>
    <vt:vector size="16" baseType="lpstr">
      <vt:lpstr>POSTO - Licitante</vt:lpstr>
      <vt:lpstr>ENCARGOS SOCIAIS - Licitante</vt:lpstr>
      <vt:lpstr>CITL - Licitante</vt:lpstr>
      <vt:lpstr>Item 1 - he 50%</vt:lpstr>
      <vt:lpstr>item 1 - he 100%</vt:lpstr>
      <vt:lpstr>INSUMO - Licitante</vt:lpstr>
      <vt:lpstr>HORA EXTRA - Licitante</vt:lpstr>
      <vt:lpstr>Item 2 - he 50%</vt:lpstr>
      <vt:lpstr>item 2 - he 100%</vt:lpstr>
      <vt:lpstr>'CITL - Licitante'!Area_de_impressao</vt:lpstr>
      <vt:lpstr>'ENCARGOS SOCIAIS - Licitante'!Area_de_impressao</vt:lpstr>
      <vt:lpstr>'HORA EXTRA - Licitante'!Area_de_impressao</vt:lpstr>
      <vt:lpstr>'INSUMO - Licitante'!Area_de_impressao</vt:lpstr>
      <vt:lpstr>'POSTO - Licitante'!Area_de_impressao</vt:lpstr>
      <vt:lpstr>'ENCARGOS SOCIAIS - Licitante'!Titulos_de_impressao</vt:lpstr>
      <vt:lpstr>'HORA EXTRA - Licitante'!Titulos_de_impressao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samc</cp:lastModifiedBy>
  <cp:lastPrinted>2020-03-20T18:15:45Z</cp:lastPrinted>
  <dcterms:created xsi:type="dcterms:W3CDTF">2002-06-10T15:51:10Z</dcterms:created>
  <dcterms:modified xsi:type="dcterms:W3CDTF">2020-03-20T18:36:14Z</dcterms:modified>
</cp:coreProperties>
</file>