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rives compartilhados\SLIC\Arquivos que estavam na pasta SLIC\Edu\SLIC\PAD 2022 - 7403\Publicação\"/>
    </mc:Choice>
  </mc:AlternateContent>
  <bookViews>
    <workbookView xWindow="0" yWindow="0" windowWidth="16380" windowHeight="7455" tabRatio="500"/>
  </bookViews>
  <sheets>
    <sheet name="Postos" sheetId="2" r:id="rId1"/>
    <sheet name="Encargos Sociais" sheetId="4" r:id="rId2"/>
    <sheet name="CITL" sheetId="5" r:id="rId3"/>
    <sheet name="Insumos" sheetId="6" r:id="rId4"/>
    <sheet name="Hora Extra" sheetId="7" r:id="rId5"/>
    <sheet name="Fiscalização" sheetId="8" r:id="rId6"/>
  </sheets>
  <definedNames>
    <definedName name="_xlnm.Print_Area" localSheetId="2">CITL!$A$1:$B$21</definedName>
    <definedName name="_xlnm.Print_Area" localSheetId="1">'Encargos Sociais'!$A$1:$H$70</definedName>
    <definedName name="_xlnm.Print_Area" localSheetId="5">Fiscalização!$A$1:$E$44</definedName>
    <definedName name="_xlnm.Print_Area" localSheetId="4">'Hora Extra'!$A$1:$H$51</definedName>
    <definedName name="_xlnm.Print_Area" localSheetId="3">Insumos!$A$1:$J$14</definedName>
    <definedName name="_xlnm.Print_Area" localSheetId="0">Postos!$A$1:$P$46</definedName>
    <definedName name="_xlnm.Print_Titles" localSheetId="1">'Encargos Sociais'!$1:$4</definedName>
    <definedName name="_xlnm.Print_Titles" localSheetId="4">'Hora Extra'!$1:$3</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F43" i="7" l="1"/>
  <c r="F44" i="7"/>
  <c r="F42" i="7"/>
  <c r="E14" i="6"/>
  <c r="I15" i="2"/>
  <c r="C41" i="8"/>
  <c r="C40" i="8"/>
  <c r="C16" i="8"/>
  <c r="C28" i="8"/>
  <c r="C29" i="8"/>
  <c r="C17" i="8"/>
  <c r="B33" i="8"/>
  <c r="B21" i="8"/>
  <c r="B9" i="8"/>
  <c r="A36" i="2"/>
  <c r="A34" i="2"/>
  <c r="E34" i="2"/>
  <c r="A31" i="2"/>
  <c r="A30" i="2"/>
  <c r="A29" i="2"/>
  <c r="J14" i="6" l="1"/>
  <c r="D14" i="6" s="1"/>
  <c r="A6" i="8" l="1"/>
  <c r="A5" i="8"/>
  <c r="A3" i="8"/>
  <c r="A2" i="8"/>
  <c r="A1" i="8"/>
  <c r="A6" i="7"/>
  <c r="A5" i="7"/>
  <c r="A3" i="7"/>
  <c r="A2" i="7"/>
  <c r="A1" i="7"/>
  <c r="A3" i="6"/>
  <c r="A2" i="6"/>
  <c r="A3" i="5"/>
  <c r="A2" i="5"/>
  <c r="A6" i="4"/>
  <c r="A5" i="4"/>
  <c r="A3" i="4"/>
  <c r="A2" i="4"/>
  <c r="A1" i="4"/>
  <c r="B44" i="7" l="1"/>
  <c r="B43" i="7"/>
  <c r="B42" i="7"/>
  <c r="A13" i="7"/>
  <c r="A25" i="7" s="1"/>
  <c r="A12" i="7"/>
  <c r="A30" i="7" s="1"/>
  <c r="A11" i="7"/>
  <c r="A35" i="7" s="1"/>
  <c r="J5" i="6"/>
  <c r="A1" i="6"/>
  <c r="B18" i="5"/>
  <c r="O15" i="2" s="1"/>
  <c r="A1" i="5"/>
  <c r="F57" i="4"/>
  <c r="F46" i="4"/>
  <c r="F43" i="4"/>
  <c r="F42" i="4"/>
  <c r="F29" i="4"/>
  <c r="F21" i="4"/>
  <c r="F23" i="4" s="1"/>
  <c r="L21" i="2"/>
  <c r="L19" i="2"/>
  <c r="L18" i="2"/>
  <c r="L17" i="2"/>
  <c r="J6" i="6"/>
  <c r="K17" i="2" l="1"/>
  <c r="E17" i="2"/>
  <c r="I18" i="2"/>
  <c r="E18" i="2"/>
  <c r="G19" i="2"/>
  <c r="E19" i="2"/>
  <c r="J19" i="2"/>
  <c r="J17" i="2"/>
  <c r="A29" i="7"/>
  <c r="I17" i="2"/>
  <c r="K18" i="2"/>
  <c r="C26" i="8"/>
  <c r="A17" i="7"/>
  <c r="C38" i="8"/>
  <c r="A19" i="7"/>
  <c r="A42" i="7"/>
  <c r="E34" i="7"/>
  <c r="F36" i="4"/>
  <c r="F37" i="4" s="1"/>
  <c r="F65" i="4" s="1"/>
  <c r="F45" i="4"/>
  <c r="F48" i="4" s="1"/>
  <c r="F66" i="4" s="1"/>
  <c r="E22" i="7"/>
  <c r="A5" i="5"/>
  <c r="A8" i="6"/>
  <c r="B35" i="7"/>
  <c r="C35" i="7" s="1"/>
  <c r="B23" i="7"/>
  <c r="C23" i="7" s="1"/>
  <c r="C14" i="8"/>
  <c r="C15" i="8" s="1"/>
  <c r="B29" i="7"/>
  <c r="C29" i="7" s="1"/>
  <c r="B17" i="7"/>
  <c r="C17" i="7" s="1"/>
  <c r="G17" i="2"/>
  <c r="B36" i="7"/>
  <c r="C36" i="7" s="1"/>
  <c r="B24" i="7"/>
  <c r="C24" i="7" s="1"/>
  <c r="B30" i="7"/>
  <c r="C30" i="7" s="1"/>
  <c r="B18" i="7"/>
  <c r="C18" i="7" s="1"/>
  <c r="J18" i="2"/>
  <c r="G18" i="2"/>
  <c r="B37" i="7"/>
  <c r="C37" i="7" s="1"/>
  <c r="B25" i="7"/>
  <c r="C25" i="7" s="1"/>
  <c r="I19" i="2"/>
  <c r="B31" i="7"/>
  <c r="C31" i="7" s="1"/>
  <c r="B19" i="7"/>
  <c r="C19" i="7" s="1"/>
  <c r="K19" i="2"/>
  <c r="B21" i="2"/>
  <c r="E21" i="2" s="1"/>
  <c r="A43" i="7"/>
  <c r="A36" i="7"/>
  <c r="A24" i="7"/>
  <c r="A18" i="7"/>
  <c r="A6" i="5"/>
  <c r="A9" i="6"/>
  <c r="E28" i="7"/>
  <c r="E16" i="7"/>
  <c r="F63" i="4"/>
  <c r="F58" i="4"/>
  <c r="F59" i="4" s="1"/>
  <c r="F67" i="4" s="1"/>
  <c r="G41" i="7"/>
  <c r="G42" i="7" s="1"/>
  <c r="H42" i="7" s="1"/>
  <c r="G28" i="7"/>
  <c r="G16" i="7"/>
  <c r="C41" i="7"/>
  <c r="C43" i="7" s="1"/>
  <c r="D43" i="7" s="1"/>
  <c r="G34" i="7"/>
  <c r="G22" i="7"/>
  <c r="A44" i="7"/>
  <c r="F30" i="4"/>
  <c r="F31" i="4" s="1"/>
  <c r="F64" i="4" s="1"/>
  <c r="A23" i="7"/>
  <c r="C27" i="8" l="1"/>
  <c r="C30" i="8" s="1"/>
  <c r="C39" i="8"/>
  <c r="C42" i="8" s="1"/>
  <c r="M19" i="2"/>
  <c r="A37" i="7"/>
  <c r="A31" i="7"/>
  <c r="M18" i="2"/>
  <c r="M17" i="2"/>
  <c r="D18" i="7"/>
  <c r="I21" i="2"/>
  <c r="K21" i="2"/>
  <c r="G21" i="2"/>
  <c r="J21" i="2"/>
  <c r="D37" i="7"/>
  <c r="E37" i="7" s="1"/>
  <c r="F37" i="7" s="1"/>
  <c r="C42" i="7"/>
  <c r="D42" i="7" s="1"/>
  <c r="C18" i="8"/>
  <c r="C19" i="8" s="1"/>
  <c r="D24" i="7"/>
  <c r="E24" i="7" s="1"/>
  <c r="F24" i="7" s="1"/>
  <c r="D17" i="7"/>
  <c r="E17" i="7" s="1"/>
  <c r="F17" i="7" s="1"/>
  <c r="D35" i="7"/>
  <c r="C44" i="7"/>
  <c r="D44" i="7" s="1"/>
  <c r="D19" i="7"/>
  <c r="E19" i="7" s="1"/>
  <c r="F19" i="7" s="1"/>
  <c r="D25" i="7"/>
  <c r="E25" i="7" s="1"/>
  <c r="G44" i="7"/>
  <c r="H44" i="7" s="1"/>
  <c r="G43" i="7"/>
  <c r="H43" i="7" s="1"/>
  <c r="D31" i="7"/>
  <c r="E31" i="7" s="1"/>
  <c r="F31" i="7" s="1"/>
  <c r="D30" i="7"/>
  <c r="E30" i="7" s="1"/>
  <c r="F30" i="7" s="1"/>
  <c r="D23" i="7"/>
  <c r="F68" i="4"/>
  <c r="D36" i="7"/>
  <c r="E36" i="7" s="1"/>
  <c r="F36" i="7" s="1"/>
  <c r="D29" i="7"/>
  <c r="E29" i="7" s="1"/>
  <c r="F29" i="7" s="1"/>
  <c r="C31" i="8" l="1"/>
  <c r="C32" i="8" s="1"/>
  <c r="C43" i="8"/>
  <c r="C44" i="8" s="1"/>
  <c r="M21" i="2"/>
  <c r="C20" i="8"/>
  <c r="G29" i="7"/>
  <c r="H29" i="7" s="1"/>
  <c r="G17" i="7"/>
  <c r="H17" i="7" s="1"/>
  <c r="G36" i="7"/>
  <c r="H36" i="7" s="1"/>
  <c r="G30" i="7"/>
  <c r="H30" i="7" s="1"/>
  <c r="G37" i="7"/>
  <c r="H37" i="7" s="1"/>
  <c r="G31" i="7"/>
  <c r="H31" i="7" s="1"/>
  <c r="G19" i="7"/>
  <c r="H19" i="7" s="1"/>
  <c r="G24" i="7"/>
  <c r="H24" i="7" s="1"/>
  <c r="E35" i="7"/>
  <c r="F35" i="7" s="1"/>
  <c r="C15" i="2"/>
  <c r="E23" i="7"/>
  <c r="F23" i="7" s="1"/>
  <c r="F25" i="7"/>
  <c r="E18" i="7"/>
  <c r="F18" i="7" s="1"/>
  <c r="G23" i="7" l="1"/>
  <c r="H23" i="7" s="1"/>
  <c r="G18" i="7"/>
  <c r="H18" i="7" s="1"/>
  <c r="C18" i="2"/>
  <c r="D18" i="2" s="1"/>
  <c r="N18" i="2" s="1"/>
  <c r="C17" i="2"/>
  <c r="D17" i="2" s="1"/>
  <c r="N17" i="2" s="1"/>
  <c r="C19" i="2"/>
  <c r="D19" i="2" s="1"/>
  <c r="N19" i="2" s="1"/>
  <c r="C21" i="2"/>
  <c r="D21" i="2" s="1"/>
  <c r="N21" i="2" s="1"/>
  <c r="G35" i="7"/>
  <c r="H35" i="7" s="1"/>
  <c r="G25" i="7"/>
  <c r="H25" i="7" s="1"/>
  <c r="O21" i="2" l="1"/>
  <c r="P21" i="2" s="1"/>
  <c r="O18" i="2"/>
  <c r="P18" i="2" s="1"/>
  <c r="B30" i="2" s="1"/>
  <c r="D30" i="2" s="1"/>
  <c r="G30" i="2" s="1"/>
  <c r="O19" i="2"/>
  <c r="P19" i="2" s="1"/>
  <c r="B31" i="2" s="1"/>
  <c r="D31" i="2" s="1"/>
  <c r="G31" i="2" s="1"/>
  <c r="O17" i="2"/>
  <c r="P17" i="2" s="1"/>
  <c r="B29" i="2" s="1"/>
  <c r="D29" i="2" s="1"/>
  <c r="B34" i="2" l="1"/>
  <c r="D34" i="2" s="1"/>
  <c r="G34" i="2" s="1"/>
  <c r="B36" i="2"/>
  <c r="D36" i="2" s="1"/>
  <c r="G36" i="2" s="1"/>
  <c r="G29" i="2"/>
  <c r="D32" i="2"/>
  <c r="L36" i="2" l="1"/>
</calcChain>
</file>

<file path=xl/comments1.xml><?xml version="1.0" encoding="utf-8"?>
<comments xmlns="http://schemas.openxmlformats.org/spreadsheetml/2006/main">
  <authors>
    <author>Ana Maria</author>
  </authors>
  <commentList>
    <comment ref="G12" authorId="0" shapeId="0">
      <text>
        <r>
          <rPr>
            <sz val="9"/>
            <color indexed="81"/>
            <rFont val="Segoe UI"/>
            <family val="2"/>
          </rPr>
          <t>NAPEM
Se não tiver preço, deixe o campo em branco. Caso informe R$0,00, a fórmula calculará a Média com o 0,00.</t>
        </r>
      </text>
    </comment>
  </commentList>
</comments>
</file>

<file path=xl/sharedStrings.xml><?xml version="1.0" encoding="utf-8"?>
<sst xmlns="http://schemas.openxmlformats.org/spreadsheetml/2006/main" count="295" uniqueCount="222">
  <si>
    <t>PAD:</t>
  </si>
  <si>
    <t>Licitação:</t>
  </si>
  <si>
    <t>Data da Proposta:</t>
  </si>
  <si>
    <t>Empresa</t>
  </si>
  <si>
    <t>CNPJ</t>
  </si>
  <si>
    <t>PERÍODO REGULAR</t>
  </si>
  <si>
    <t>Item</t>
  </si>
  <si>
    <t>Vigência
(Meses)</t>
  </si>
  <si>
    <t>Valor Total Contratual:</t>
  </si>
  <si>
    <t>TRIBUNAL REGIONAL ELEITORAL DO PARANÁ</t>
  </si>
  <si>
    <t>DESCRIÇÃO DO SERVIÇO</t>
  </si>
  <si>
    <t xml:space="preserve">MONTANTE A </t>
  </si>
  <si>
    <t>MONTANTE A</t>
  </si>
  <si>
    <t xml:space="preserve">MONTANTE B </t>
  </si>
  <si>
    <t>MONTANTE B</t>
  </si>
  <si>
    <t>A + B</t>
  </si>
  <si>
    <t>CITL - CUSTOS INDIRETOS, TRIBUTOS E LUCRO
(Vide Aba)</t>
  </si>
  <si>
    <t>VALOR DO POSTO - UNITÁRIO MENSAL
(A+B+CITL)</t>
  </si>
  <si>
    <t>SALÁRIO</t>
  </si>
  <si>
    <t>ENCARGOS E PROVISÕES</t>
  </si>
  <si>
    <t>AUXÍLIO ALIMENTAÇÃO (Mensal)</t>
  </si>
  <si>
    <t xml:space="preserve">AUXÍLIO TRANSPORTE (Mensal) </t>
  </si>
  <si>
    <t>Valor do V.A.</t>
  </si>
  <si>
    <t>Desc. (%)</t>
  </si>
  <si>
    <t>Valor do V.T.</t>
  </si>
  <si>
    <t>Quant. Diária</t>
  </si>
  <si>
    <t>Convenção Coletiva de Trabalho utilizada como referência:</t>
  </si>
  <si>
    <t>Vigência da CCT:</t>
  </si>
  <si>
    <r>
      <rPr>
        <b/>
        <sz val="10"/>
        <rFont val="Arial"/>
        <family val="2"/>
        <charset val="1"/>
      </rPr>
      <t>Dias úteis = 21:</t>
    </r>
    <r>
      <rPr>
        <sz val="10"/>
        <rFont val="Arial"/>
        <family val="2"/>
        <charset val="1"/>
      </rPr>
      <t xml:space="preserve"> [ ( 365 / 7 ) X 5 - 9 ] / 12 = 20,98 (Acórdão TCU nº 1904/07 Plenário).</t>
    </r>
  </si>
  <si>
    <r>
      <rPr>
        <b/>
        <sz val="10"/>
        <rFont val="Arial"/>
        <family val="2"/>
        <charset val="1"/>
      </rPr>
      <t xml:space="preserve">CITL: </t>
    </r>
    <r>
      <rPr>
        <sz val="10"/>
        <rFont val="Arial"/>
        <family val="2"/>
        <charset val="1"/>
      </rPr>
      <t>Preenchida aba CITL (Custos Indiretos, Tributos e Lucros).</t>
    </r>
  </si>
  <si>
    <r>
      <rPr>
        <b/>
        <sz val="10"/>
        <rFont val="Arial"/>
        <family val="2"/>
        <charset val="1"/>
      </rPr>
      <t>Valor do Posto Unitário Mensal</t>
    </r>
    <r>
      <rPr>
        <sz val="10"/>
        <color rgb="FF000000"/>
        <rFont val="Arial"/>
        <family val="2"/>
        <charset val="1"/>
      </rPr>
      <t xml:space="preserve"> = Montante A + Montante B + CITL.</t>
    </r>
  </si>
  <si>
    <t>Optante pela desoneração da folha de pagamento?
(Lei 12.546/2011)</t>
  </si>
  <si>
    <t>Sim</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</si>
  <si>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</si>
  <si>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</si>
  <si>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</si>
  <si>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</si>
  <si>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</si>
  <si>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</si>
  <si>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</si>
  <si>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</si>
  <si>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</si>
  <si>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</si>
  <si>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</si>
  <si>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</si>
  <si>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</si>
  <si>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</si>
  <si>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</si>
  <si>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</si>
  <si>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</si>
  <si>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</si>
  <si>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</si>
  <si>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</si>
  <si>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</si>
  <si>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</si>
  <si>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</si>
  <si>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</si>
  <si>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</si>
  <si>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</si>
  <si>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</si>
  <si>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</si>
  <si>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</si>
  <si>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</si>
  <si>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</si>
  <si>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</si>
  <si>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</si>
  <si>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</si>
  <si>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</si>
  <si>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</si>
  <si>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</si>
  <si>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</si>
  <si>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</si>
  <si>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</si>
  <si>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</si>
  <si>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</si>
  <si>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rFont val="Arial"/>
        <family val="2"/>
        <charset val="1"/>
      </rPr>
      <t>SUBMÓDULO 1</t>
    </r>
    <r>
      <rPr>
        <sz val="8"/>
        <rFont val="Arial"/>
        <family val="2"/>
        <charset val="1"/>
      </rPr>
      <t xml:space="preserve"> sobre o 13º Salário e Adicional de Férias.</t>
    </r>
  </si>
  <si>
    <t>B23 X B29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</si>
  <si>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</si>
  <si>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</si>
  <si>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</si>
  <si>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</si>
  <si>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</si>
  <si>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</si>
  <si>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rFont val="Arial"/>
        <family val="2"/>
        <charset val="1"/>
      </rPr>
      <t>SUBMÓDULO 1</t>
    </r>
    <r>
      <rPr>
        <sz val="8"/>
        <rFont val="Arial"/>
        <family val="2"/>
        <charset val="1"/>
      </rPr>
      <t xml:space="preserve"> sobre o Afastamento Maternidade. </t>
    </r>
  </si>
  <si>
    <t>B23 X B35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</si>
  <si>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</si>
  <si>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</si>
  <si>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</si>
  <si>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</si>
  <si>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</si>
  <si>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</si>
  <si>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</si>
  <si>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B41 X 8%</t>
  </si>
  <si>
    <t>Multa do FGTS sobre o Aviso Prévio Indenizado</t>
  </si>
  <si>
    <t>B41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</si>
  <si>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</si>
  <si>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</si>
  <si>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</si>
  <si>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</si>
  <si>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rFont val="Arial"/>
        <family val="2"/>
        <charset val="1"/>
      </rPr>
      <t>SUBMÓDULO 1</t>
    </r>
    <r>
      <rPr>
        <sz val="8"/>
        <rFont val="Arial"/>
        <family val="2"/>
        <charset val="1"/>
      </rPr>
      <t xml:space="preserve"> sobre o Aviso Prévio Trabalhado. </t>
    </r>
  </si>
  <si>
    <t>B23 X B44</t>
  </si>
  <si>
    <t>Multa do FGTS sobre o Aviso Prévio Trabalhado</t>
  </si>
  <si>
    <t>B44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</si>
  <si>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</si>
  <si>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</si>
  <si>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</si>
  <si>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</si>
  <si>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</si>
  <si>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</si>
  <si>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</si>
  <si>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</si>
  <si>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</si>
  <si>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</si>
  <si>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</si>
  <si>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</si>
  <si>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</si>
  <si>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</si>
  <si>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Faltas Legais</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</si>
  <si>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</si>
  <si>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</si>
  <si>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</si>
  <si>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</si>
  <si>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</si>
  <si>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</si>
  <si>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</si>
  <si>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rFont val="Arial"/>
        <family val="2"/>
        <charset val="1"/>
      </rPr>
      <t>SUBMÓDULO 1</t>
    </r>
    <r>
      <rPr>
        <sz val="8"/>
        <rFont val="Arial"/>
        <family val="2"/>
        <charset val="1"/>
      </rPr>
      <t xml:space="preserve"> sobre o Custo de Repos. do Profiss. Ausente. </t>
    </r>
  </si>
  <si>
    <t>B23 X B57</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</si>
  <si>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</si>
  <si>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</si>
  <si>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</si>
  <si>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</si>
  <si>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</si>
  <si>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</si>
  <si>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</si>
  <si>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</si>
  <si>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CÉLULAS A PREENCHER</t>
  </si>
  <si>
    <t>CITL - CUSTOS INDIRETOS, TRIBUTOS E LUCRO</t>
  </si>
  <si>
    <t xml:space="preserve">Percentual </t>
  </si>
  <si>
    <t>Custo Indireto (CI) - Taxa de administração</t>
  </si>
  <si>
    <t>Taxa de Lucro  (L)</t>
  </si>
  <si>
    <t>PIS (T)</t>
  </si>
  <si>
    <t>COFINS (T)</t>
  </si>
  <si>
    <t>ISS (T)</t>
  </si>
  <si>
    <r>
      <rPr>
        <sz val="10"/>
        <color rgb="FF000000"/>
        <rFont val="Arial"/>
        <family val="2"/>
        <charset val="1"/>
      </rPr>
      <t>INSS (CPRB)</t>
    </r>
    <r>
      <rPr>
        <sz val="10"/>
        <color rgb="FFFF0000"/>
        <rFont val="Arial"/>
        <family val="2"/>
        <charset val="1"/>
      </rPr>
      <t>*</t>
    </r>
    <r>
      <rPr>
        <sz val="10"/>
        <color rgb="FF000000"/>
        <rFont val="Arial"/>
        <family val="2"/>
        <charset val="1"/>
      </rPr>
      <t xml:space="preserve"> (T)</t>
    </r>
  </si>
  <si>
    <r>
      <rPr>
        <sz val="8"/>
        <color rgb="FFFF0000"/>
        <rFont val="Arial"/>
        <family val="2"/>
        <charset val="1"/>
      </rPr>
      <t>*</t>
    </r>
    <r>
      <rPr>
        <sz val="8"/>
        <color rgb="FF000000"/>
        <rFont val="Arial"/>
        <family val="2"/>
        <charset val="1"/>
      </rPr>
      <t xml:space="preserve"> Preencher somente se a empresa for optante pela desoneração da folha de pagamento (Lei 12546/2011; Item 6.5.1 do Acórdão nº 1212/2014-TCU).</t>
    </r>
  </si>
  <si>
    <t>TOTAL</t>
  </si>
  <si>
    <t>Memória de cálculo:</t>
  </si>
  <si>
    <t>% CITL =  ( (1 + CI) / (1 - T - L) ) - 1</t>
  </si>
  <si>
    <t>PAD</t>
  </si>
  <si>
    <t>INSUMOS</t>
  </si>
  <si>
    <t>Núcleo de Análise e Pesquisa de Mercado</t>
  </si>
  <si>
    <t>Preço 1</t>
  </si>
  <si>
    <t>Preço 2</t>
  </si>
  <si>
    <t>Preço 3</t>
  </si>
  <si>
    <t>Preço Médio</t>
  </si>
  <si>
    <t>HORA EXTRA SUPLEMENTAR</t>
  </si>
  <si>
    <t>POSTO DE TRABALHO</t>
  </si>
  <si>
    <t>CARGA HOR. SEMANAL</t>
  </si>
  <si>
    <t>HORA SALÁRIO COM 50% DE ACRÉSCIMO</t>
  </si>
  <si>
    <t>DESCANSO SEMANAL REMUNERADO</t>
  </si>
  <si>
    <t>ENCARGOS SOCIAIS</t>
  </si>
  <si>
    <t>SOMA</t>
  </si>
  <si>
    <t>VALOR  DA HORA SUPLEMENTAR NOTURNA 50%</t>
  </si>
  <si>
    <t>HORA SALÁRIO COM 100% DE ACRÉSCIMO</t>
  </si>
  <si>
    <t>HORA SALÁRIO NOTURNA COM 50% DE ACRÉSCIMO</t>
  </si>
  <si>
    <t>HORA SALÁRIO NOTURNA COM 100% DE ACRÉSCIMO</t>
  </si>
  <si>
    <t>VALOR  DA HORA SUPLEMENTAR NOTURNA 100%</t>
  </si>
  <si>
    <t>AUXÍLIO TRANSPORTE</t>
  </si>
  <si>
    <t xml:space="preserve">AUXÍLIO ALIMENTAÇÃO </t>
  </si>
  <si>
    <t>POR DIA</t>
  </si>
  <si>
    <t>VALE TRANSPORTE</t>
  </si>
  <si>
    <t>VALE ALIMENTAÇÃO SUPLEMENTAR</t>
  </si>
  <si>
    <r>
      <rPr>
        <b/>
        <sz val="10"/>
        <rFont val="Arial"/>
        <family val="2"/>
        <charset val="1"/>
      </rPr>
      <t>Encargos Sociais</t>
    </r>
    <r>
      <rPr>
        <sz val="10"/>
        <rFont val="Arial"/>
        <family val="2"/>
        <charset val="1"/>
      </rPr>
      <t>: Percentual máximo de 36,80% (Submódulo I - Encargos e Provisões).</t>
    </r>
  </si>
  <si>
    <r>
      <rPr>
        <b/>
        <sz val="10"/>
        <rFont val="Arial"/>
        <family val="2"/>
        <charset val="1"/>
      </rPr>
      <t>Adicional Noturno</t>
    </r>
    <r>
      <rPr>
        <sz val="10"/>
        <rFont val="Arial"/>
        <family val="2"/>
        <charset val="1"/>
      </rPr>
      <t>: 20% sobre a hora reduzida 52,5 min.</t>
    </r>
  </si>
  <si>
    <r>
      <rPr>
        <b/>
        <sz val="10"/>
        <rFont val="Arial"/>
        <family val="2"/>
        <charset val="1"/>
      </rPr>
      <t>Auxílio Transporte</t>
    </r>
    <r>
      <rPr>
        <sz val="10"/>
        <rFont val="Arial"/>
        <family val="2"/>
        <charset val="1"/>
      </rPr>
      <t xml:space="preserve">: Valor unitário X 2. </t>
    </r>
    <r>
      <rPr>
        <sz val="10"/>
        <color rgb="FFFF0000"/>
        <rFont val="Arial"/>
        <family val="2"/>
        <charset val="1"/>
      </rPr>
      <t>* Devido por dia e somente nos casos de H.E. de sábado, domingo ou feriado.</t>
    </r>
  </si>
  <si>
    <r>
      <rPr>
        <b/>
        <sz val="10"/>
        <rFont val="Arial"/>
        <family val="2"/>
        <charset val="1"/>
      </rPr>
      <t>Auxílio Alimentação</t>
    </r>
    <r>
      <rPr>
        <sz val="10"/>
        <rFont val="Arial"/>
        <family val="2"/>
        <charset val="1"/>
      </rPr>
      <t>: Valor diário.</t>
    </r>
  </si>
  <si>
    <r>
      <rPr>
        <b/>
        <sz val="10"/>
        <rFont val="Arial"/>
        <family val="2"/>
        <charset val="1"/>
      </rPr>
      <t>Descanso Semanal Remunerado</t>
    </r>
    <r>
      <rPr>
        <sz val="10"/>
        <rFont val="Arial"/>
        <family val="2"/>
        <charset val="1"/>
      </rPr>
      <t>: Incluído o DSR de 20% sobre o valor da hora suplementar.</t>
    </r>
  </si>
  <si>
    <r>
      <rPr>
        <b/>
        <sz val="10"/>
        <rFont val="Arial"/>
        <family val="2"/>
        <charset val="1"/>
      </rPr>
      <t>CITL</t>
    </r>
    <r>
      <rPr>
        <sz val="10"/>
        <rFont val="Arial"/>
        <family val="2"/>
        <charset val="1"/>
      </rPr>
      <t>: Conforme cálculo na planilha CITL.</t>
    </r>
  </si>
  <si>
    <t>Cálculo para exclusão do Custo do Profissional Ausente no caso de não reposição</t>
  </si>
  <si>
    <t>Remuneração:</t>
  </si>
  <si>
    <t>Remuneração / 30 X Quantidade de dias corridos</t>
  </si>
  <si>
    <t>Encargos Previdenciários:</t>
  </si>
  <si>
    <t>Submódulo 1 da Planilha de Encargos Sociais e FGTS</t>
  </si>
  <si>
    <t>Vale Alimentação:</t>
  </si>
  <si>
    <t>Quantidade de dias úteis X o Valor Unitário do VA</t>
  </si>
  <si>
    <t>Vale Transporte:</t>
  </si>
  <si>
    <t>Quantidade de dias úteis X o Valor Unitário do VT X a Quantidade Diária Fornecida</t>
  </si>
  <si>
    <t>Soma:</t>
  </si>
  <si>
    <t>CITL:</t>
  </si>
  <si>
    <t>Custos Indiretos, Tributos e Lucro</t>
  </si>
  <si>
    <t>Valor da Glosa:</t>
  </si>
  <si>
    <t>Quantidade de dias corridos do período:</t>
  </si>
  <si>
    <t>Quantidade de dias úteis do período:</t>
  </si>
  <si>
    <t>0</t>
  </si>
  <si>
    <t>Valor Unitário do Posto</t>
  </si>
  <si>
    <t>Quantidade</t>
  </si>
  <si>
    <t>Valor Mensal</t>
  </si>
  <si>
    <t>Soma</t>
  </si>
  <si>
    <t>HORA SUPLEMENTAR 50%</t>
  </si>
  <si>
    <t>HORA SUPLEMENTAR 100%</t>
  </si>
  <si>
    <t>HORA SUPLEMENTAR NOTURNA 50%</t>
  </si>
  <si>
    <t>HORA SUPLEMENTAR NOTURNA 100%</t>
  </si>
  <si>
    <t>7403/2022</t>
  </si>
  <si>
    <t>Seguro de Vida</t>
  </si>
  <si>
    <t>Valor Mensal Unitário</t>
  </si>
  <si>
    <t>Valor Mensal Por Posto</t>
  </si>
  <si>
    <t>PERÍODO ELEITORAL (de 01/04 a 31/10)</t>
  </si>
  <si>
    <t>PERÍODO REGULAR (de 16/08/22 a 15/02/2025)</t>
  </si>
  <si>
    <t>Arte Finalista (CBO 7661-20) - 24m - 44h</t>
  </si>
  <si>
    <t>Cortador Gráfico (CBO 7663-20) - 36m - 44h</t>
  </si>
  <si>
    <t>Bloquista (CBO 7663-15) - 24m - 44h</t>
  </si>
  <si>
    <t>PERÍODO ELEITORAL 2024 (de 01/04 a 31/10/2024)</t>
  </si>
  <si>
    <t>PERÍODO ELEITORAL 2022 (de 16/08 a 31/10/2022)</t>
  </si>
  <si>
    <t>Serviços de Arte Finalista, Cortador Gráfico e Bloquista</t>
  </si>
  <si>
    <r>
      <t>Auxílio Alimentação:</t>
    </r>
    <r>
      <rPr>
        <sz val="10"/>
        <rFont val="Arial"/>
        <family val="2"/>
        <charset val="1"/>
      </rPr>
      <t xml:space="preserve"> CCT 2022, Cláusula 13ª. [ (VA * 21) - PAT ]</t>
    </r>
  </si>
  <si>
    <r>
      <t xml:space="preserve">Auxílio Transporte: [ </t>
    </r>
    <r>
      <rPr>
        <sz val="10"/>
        <rFont val="Arial"/>
        <family val="2"/>
      </rPr>
      <t>(Valor Unitário do VT X Quantidade Diária X 21) - 6% da Remuneração ].</t>
    </r>
  </si>
  <si>
    <t>Seguro de Vida
(Vide Aba Insumos)</t>
  </si>
  <si>
    <t>BENEFÍCIO DE CCT
(Descrever Aqui)</t>
  </si>
  <si>
    <t>Resumo Contratual</t>
  </si>
  <si>
    <t>Observações</t>
  </si>
  <si>
    <r>
      <rPr>
        <b/>
        <sz val="10"/>
        <rFont val="Arial"/>
        <family val="2"/>
      </rPr>
      <t xml:space="preserve">Seguro de Vida: </t>
    </r>
    <r>
      <rPr>
        <sz val="10"/>
        <rFont val="Arial"/>
        <family val="2"/>
        <charset val="1"/>
      </rPr>
      <t>CCT 2022, Cláusula 16ª.</t>
    </r>
  </si>
  <si>
    <t>Planilha de Custos e Formação de Preços - Base Licitante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</si>
</sst>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7" formatCode="&quot;R$&quot;\ #,##0.00;\-&quot;R$&quot;\ #,##0.00"/>
    <numFmt numFmtId="164" formatCode="_-&quot;R$ &quot;* #,##0.00_-;&quot;-R$ &quot;* #,##0.00_-;_-&quot;R$ &quot;* \-??_-;_-@_-"/>
    <numFmt numFmtId="165" formatCode="_(&quot;R$&quot;* #,##0.00_);_(&quot;R$&quot;* \(#,##0.00\);_(&quot;R$&quot;* \-??_);_(@_)"/>
    <numFmt numFmtId="166" formatCode="_-* #,##0.00_-;\-* #,##0.00_-;_-* \-??_-;_-@_-"/>
    <numFmt numFmtId="167" formatCode="dd/mm/yy;@"/>
    <numFmt numFmtId="168" formatCode="&quot;R$ &quot;#,##0.00"/>
    <numFmt numFmtId="169" formatCode="&quot;R$ &quot;#,##0.00;[Red]&quot;-R$ &quot;#,##0.00"/>
    <numFmt numFmtId="170" formatCode="#,##0_ ;[Red]\-#,##0\ "/>
    <numFmt numFmtId="171" formatCode="[$R$-416]\ #,##0.00;\-[$R$-416]\ #,##0.00"/>
    <numFmt numFmtId="172" formatCode="0.00;[Red]0.00"/>
    <numFmt numFmtId="173" formatCode="0.0000"/>
    <numFmt numFmtId="174" formatCode="0.0000000"/>
    <numFmt numFmtId="175" formatCode="&quot;R$&quot;\ #,##0.00"/>
    <numFmt numFmtId="176" formatCode="0.000000"/>
  </numFmts>
  <fonts count="49" x14ac:knownFonts="1">
    <font>
      <sz val="10"/>
      <name val="Arial"/>
      <charset val="1"/>
    </font>
    <font>
      <sz val="10"/>
      <name val="Arial"/>
      <family val="2"/>
      <charset val="1"/>
    </font>
    <font>
      <sz val="11"/>
      <color rgb="FF000000"/>
      <name val="Garamond"/>
      <family val="1"/>
      <charset val="1"/>
    </font>
    <font>
      <sz val="9"/>
      <name val="Arial"/>
      <family val="2"/>
      <charset val="1"/>
    </font>
    <font>
      <b/>
      <sz val="9"/>
      <color rgb="FF000000"/>
      <name val="Arial"/>
      <family val="2"/>
      <charset val="1"/>
    </font>
    <font>
      <b/>
      <sz val="10"/>
      <name val="Arial"/>
      <family val="2"/>
      <charset val="1"/>
    </font>
    <font>
      <sz val="11"/>
      <color rgb="FF000000"/>
      <name val="Arial"/>
      <family val="2"/>
      <charset val="1"/>
    </font>
    <font>
      <b/>
      <sz val="10"/>
      <color rgb="FF000000"/>
      <name val="Arial"/>
      <family val="2"/>
      <charset val="1"/>
    </font>
    <font>
      <b/>
      <sz val="10"/>
      <color rgb="FF4F6228"/>
      <name val="Arial"/>
      <family val="2"/>
      <charset val="1"/>
    </font>
    <font>
      <sz val="10"/>
      <color rgb="FF000000"/>
      <name val="Arial"/>
      <family val="2"/>
      <charset val="1"/>
    </font>
    <font>
      <b/>
      <sz val="10"/>
      <color rgb="FF558ED5"/>
      <name val="Arial"/>
      <family val="2"/>
      <charset val="1"/>
    </font>
    <font>
      <b/>
      <sz val="16"/>
      <name val="Arial"/>
      <family val="2"/>
      <charset val="1"/>
    </font>
    <font>
      <b/>
      <sz val="14"/>
      <name val="Garamond"/>
      <family val="1"/>
      <charset val="1"/>
    </font>
    <font>
      <sz val="12"/>
      <name val="Arial"/>
      <family val="2"/>
      <charset val="1"/>
    </font>
    <font>
      <sz val="14"/>
      <color rgb="FFFF0000"/>
      <name val="Garamond"/>
      <family val="1"/>
      <charset val="1"/>
    </font>
    <font>
      <sz val="11"/>
      <color rgb="FFFF0000"/>
      <name val="Garamond"/>
      <family val="1"/>
      <charset val="1"/>
    </font>
    <font>
      <b/>
      <sz val="12"/>
      <name val="Arial"/>
      <family val="2"/>
      <charset val="1"/>
    </font>
    <font>
      <sz val="12"/>
      <color rgb="FFFF0000"/>
      <name val="Arial"/>
      <family val="2"/>
      <charset val="1"/>
    </font>
    <font>
      <sz val="16"/>
      <name val="Arial"/>
      <family val="2"/>
      <charset val="1"/>
    </font>
    <font>
      <b/>
      <sz val="11"/>
      <color rgb="FF000000"/>
      <name val="Garamond"/>
      <family val="1"/>
      <charset val="1"/>
    </font>
    <font>
      <b/>
      <sz val="11"/>
      <color rgb="FF000000"/>
      <name val="Arial"/>
      <family val="2"/>
      <charset val="1"/>
    </font>
    <font>
      <sz val="14"/>
      <name val="Arial"/>
      <family val="2"/>
      <charset val="1"/>
    </font>
    <font>
      <sz val="8"/>
      <name val="Arial"/>
      <family val="2"/>
      <charset val="1"/>
    </font>
    <font>
      <b/>
      <sz val="13"/>
      <color rgb="FF1F497D"/>
      <name val="Calibri"/>
      <family val="2"/>
      <charset val="1"/>
    </font>
    <font>
      <b/>
      <sz val="9"/>
      <color rgb="FF7F7F7F"/>
      <name val="Arial"/>
      <family val="2"/>
      <charset val="1"/>
    </font>
    <font>
      <b/>
      <sz val="9"/>
      <name val="Arial"/>
      <family val="2"/>
      <charset val="1"/>
    </font>
    <font>
      <b/>
      <sz val="8"/>
      <name val="Arial"/>
      <family val="2"/>
      <charset val="1"/>
    </font>
    <font>
      <b/>
      <sz val="8"/>
      <color rgb="FFFF0000"/>
      <name val="Arial"/>
      <family val="2"/>
      <charset val="1"/>
    </font>
    <font>
      <b/>
      <sz val="10"/>
      <color rgb="FF1F497D"/>
      <name val="Arial"/>
      <family val="2"/>
      <charset val="1"/>
    </font>
    <font>
      <b/>
      <sz val="11"/>
      <color rgb="FF1F497D"/>
      <name val="Calibri"/>
      <family val="2"/>
      <charset val="1"/>
    </font>
    <font>
      <sz val="11"/>
      <color rgb="FF000000"/>
      <name val="Calibri"/>
      <family val="2"/>
      <charset val="1"/>
    </font>
    <font>
      <b/>
      <sz val="14"/>
      <color rgb="FF000000"/>
      <name val="Arial"/>
      <family val="2"/>
      <charset val="1"/>
    </font>
    <font>
      <sz val="10"/>
      <color rgb="FFFF0000"/>
      <name val="Arial"/>
      <family val="2"/>
      <charset val="1"/>
    </font>
    <font>
      <sz val="8"/>
      <color rgb="FFFF0000"/>
      <name val="Arial"/>
      <family val="2"/>
      <charset val="1"/>
    </font>
    <font>
      <sz val="8"/>
      <color rgb="FF000000"/>
      <name val="Arial"/>
      <family val="2"/>
      <charset val="1"/>
    </font>
    <font>
      <i/>
      <sz val="10"/>
      <color rgb="FFFF0000"/>
      <name val="Arial"/>
      <family val="2"/>
      <charset val="1"/>
    </font>
    <font>
      <b/>
      <sz val="14"/>
      <name val="Arial"/>
      <family val="2"/>
      <charset val="1"/>
    </font>
    <font>
      <b/>
      <sz val="11"/>
      <name val="Arial"/>
      <family val="2"/>
      <charset val="1"/>
    </font>
    <font>
      <b/>
      <sz val="12"/>
      <color rgb="FF4F6228"/>
      <name val="Arial"/>
      <family val="2"/>
      <charset val="1"/>
    </font>
    <font>
      <b/>
      <sz val="12"/>
      <color rgb="FF376092"/>
      <name val="Arial"/>
      <family val="2"/>
      <charset val="1"/>
    </font>
    <font>
      <b/>
      <sz val="12"/>
      <color rgb="FF808080"/>
      <name val="Arial"/>
      <family val="2"/>
      <charset val="1"/>
    </font>
    <font>
      <b/>
      <sz val="10"/>
      <color rgb="FF595959"/>
      <name val="Arial"/>
      <family val="2"/>
      <charset val="1"/>
    </font>
    <font>
      <sz val="10"/>
      <color rgb="FFFFFFFF"/>
      <name val="Arial"/>
      <family val="2"/>
      <charset val="1"/>
    </font>
    <font>
      <sz val="10"/>
      <color rgb="FF0000FF"/>
      <name val="Arial"/>
      <family val="2"/>
      <charset val="1"/>
    </font>
    <font>
      <b/>
      <sz val="10"/>
      <color rgb="FF0000FF"/>
      <name val="Arial"/>
      <family val="2"/>
      <charset val="1"/>
    </font>
    <font>
      <sz val="10"/>
      <name val="Arial"/>
      <family val="2"/>
    </font>
    <font>
      <b/>
      <sz val="10"/>
      <color rgb="FF000000"/>
      <name val="Arial"/>
      <family val="2"/>
    </font>
    <font>
      <b/>
      <sz val="10"/>
      <name val="Arial"/>
      <family val="2"/>
    </font>
    <font>
      <sz val="9"/>
      <color indexed="81"/>
      <name val="Segoe UI"/>
      <family val="2"/>
    </font>
  </fonts>
  <fills count="17">
    <fill>
      <patternFill patternType="none"/>
    </fill>
    <fill>
      <patternFill patternType="gray125"/>
    </fill>
    <fill>
      <patternFill patternType="solid">
        <fgColor rgb="FFFFFFFF"/>
        <bgColor rgb="FFF2F2F2"/>
      </patternFill>
    </fill>
    <fill>
      <patternFill patternType="solid">
        <fgColor rgb="FFFFFFCC"/>
        <bgColor rgb="FFEBF1DE"/>
      </patternFill>
    </fill>
    <fill>
      <patternFill patternType="solid">
        <fgColor rgb="FFD9D9D9"/>
        <bgColor rgb="FFD7E4BD"/>
      </patternFill>
    </fill>
    <fill>
      <patternFill patternType="solid">
        <fgColor rgb="FFEBF1DE"/>
        <bgColor rgb="FFE2EFD9"/>
      </patternFill>
    </fill>
    <fill>
      <patternFill patternType="solid">
        <fgColor rgb="FFDCE6F2"/>
        <bgColor rgb="FFE2EFD9"/>
      </patternFill>
    </fill>
    <fill>
      <patternFill patternType="solid">
        <fgColor rgb="FFFF0000"/>
        <bgColor rgb="FF993300"/>
      </patternFill>
    </fill>
    <fill>
      <patternFill patternType="solid">
        <fgColor theme="0"/>
        <bgColor rgb="FFD9D9D9"/>
      </patternFill>
    </fill>
    <fill>
      <patternFill patternType="solid">
        <fgColor theme="9" tint="0.79998168889431442"/>
        <bgColor rgb="FFF2F2F2"/>
      </patternFill>
    </fill>
    <fill>
      <patternFill patternType="solid">
        <fgColor theme="9" tint="0.79998168889431442"/>
        <bgColor rgb="FFD9D9D9"/>
      </patternFill>
    </fill>
    <fill>
      <patternFill patternType="solid">
        <fgColor theme="9" tint="0.79998168889431442"/>
        <bgColor rgb="FFEBF1DE"/>
      </patternFill>
    </fill>
    <fill>
      <patternFill patternType="solid">
        <fgColor theme="6" tint="0.79998168889431442"/>
        <bgColor rgb="FFF2F2F2"/>
      </patternFill>
    </fill>
    <fill>
      <patternFill patternType="solid">
        <fgColor rgb="FFFFFFCC"/>
        <bgColor rgb="FFD9D9D9"/>
      </patternFill>
    </fill>
    <fill>
      <patternFill patternType="solid">
        <fgColor theme="0"/>
        <bgColor rgb="FFD7E4BD"/>
      </patternFill>
    </fill>
    <fill>
      <patternFill patternType="solid">
        <fgColor theme="0"/>
        <bgColor indexed="64"/>
      </patternFill>
    </fill>
    <fill>
      <patternFill patternType="solid">
        <fgColor theme="0"/>
        <bgColor rgb="FFE2EFD9"/>
      </patternFill>
    </fill>
  </fills>
  <borders count="57">
    <border>
      <left/>
      <right/>
      <top/>
      <bottom/>
      <diagonal/>
    </border>
    <border>
      <left/>
      <right/>
      <top/>
      <bottom style="thick">
        <color rgb="FFA7C0DE"/>
      </bottom>
      <diagonal/>
    </border>
    <border>
      <left/>
      <right/>
      <top/>
      <bottom style="medium">
        <color rgb="FF95B3D7"/>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ck">
        <color rgb="FFD7E4BD"/>
      </top>
      <bottom style="thin">
        <color auto="1"/>
      </bottom>
      <diagonal/>
    </border>
    <border>
      <left/>
      <right/>
      <top/>
      <bottom style="thick">
        <color rgb="FFC6D9F1"/>
      </bottom>
      <diagonal/>
    </border>
    <border>
      <left style="thin">
        <color auto="1"/>
      </left>
      <right style="thin">
        <color auto="1"/>
      </right>
      <top style="thick">
        <color rgb="FFC6D9F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top/>
      <bottom/>
      <diagonal/>
    </border>
    <border>
      <left/>
      <right/>
      <top/>
      <bottom style="thin">
        <color auto="1"/>
      </bottom>
      <diagonal/>
    </border>
    <border>
      <left/>
      <right style="thin">
        <color auto="1"/>
      </right>
      <top/>
      <bottom/>
      <diagonal/>
    </border>
    <border>
      <left style="thin">
        <color auto="1"/>
      </left>
      <right style="thin">
        <color auto="1"/>
      </right>
      <top/>
      <bottom/>
      <diagonal/>
    </border>
    <border>
      <left/>
      <right/>
      <top style="thin">
        <color auto="1"/>
      </top>
      <bottom style="thick">
        <color rgb="FFD7E4BD"/>
      </bottom>
      <diagonal/>
    </border>
    <border>
      <left/>
      <right/>
      <top style="thin">
        <color auto="1"/>
      </top>
      <bottom/>
      <diagonal/>
    </border>
    <border>
      <left/>
      <right/>
      <top/>
      <bottom style="thick">
        <color rgb="FFC3D69B"/>
      </bottom>
      <diagonal/>
    </border>
    <border>
      <left style="thin">
        <color auto="1"/>
      </left>
      <right/>
      <top style="thin">
        <color auto="1"/>
      </top>
      <bottom style="thin">
        <color auto="1"/>
      </bottom>
      <diagonal/>
    </border>
    <border>
      <left/>
      <right style="medium">
        <color auto="1"/>
      </right>
      <top style="thin">
        <color auto="1"/>
      </top>
      <bottom/>
      <diagonal/>
    </border>
    <border>
      <left style="medium">
        <color auto="1"/>
      </left>
      <right/>
      <top/>
      <bottom/>
      <diagonal/>
    </border>
    <border>
      <left style="thin">
        <color auto="1"/>
      </left>
      <right/>
      <top style="thin">
        <color auto="1"/>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auto="1"/>
      </top>
      <bottom/>
      <diagonal/>
    </border>
    <border>
      <left style="medium">
        <color auto="1"/>
      </left>
      <right/>
      <top style="medium">
        <color auto="1"/>
      </top>
      <bottom style="medium">
        <color auto="1"/>
      </bottom>
      <diagonal/>
    </border>
    <border>
      <left/>
      <right/>
      <top/>
      <bottom style="medium">
        <color rgb="FFC3D69B"/>
      </bottom>
      <diagonal/>
    </border>
    <border>
      <left/>
      <right/>
      <top style="medium">
        <color rgb="FFC3D69B"/>
      </top>
      <bottom/>
      <diagonal/>
    </border>
    <border>
      <left style="medium">
        <color rgb="FF1D08B8"/>
      </left>
      <right/>
      <top/>
      <bottom/>
      <diagonal/>
    </border>
    <border>
      <left/>
      <right/>
      <top style="medium">
        <color rgb="FF1D08B8"/>
      </top>
      <bottom/>
      <diagonal/>
    </border>
    <border>
      <left/>
      <right style="thin">
        <color auto="1"/>
      </right>
      <top style="thin">
        <color auto="1"/>
      </top>
      <bottom style="thin">
        <color auto="1"/>
      </bottom>
      <diagonal/>
    </border>
    <border>
      <left style="thin">
        <color auto="1"/>
      </left>
      <right style="thin">
        <color auto="1"/>
      </right>
      <top style="thick">
        <color rgb="FFC3D69B"/>
      </top>
      <bottom style="thin">
        <color auto="1"/>
      </bottom>
      <diagonal/>
    </border>
    <border>
      <left/>
      <right/>
      <top style="thin">
        <color auto="1"/>
      </top>
      <bottom style="thick">
        <color rgb="FF8EB4E3"/>
      </bottom>
      <diagonal/>
    </border>
    <border>
      <left/>
      <right/>
      <top style="thin">
        <color auto="1"/>
      </top>
      <bottom style="thick">
        <color rgb="FFBFBFBF"/>
      </bottom>
      <diagonal/>
    </border>
    <border>
      <left/>
      <right/>
      <top/>
      <bottom style="thick">
        <color rgb="FFBFBFBF"/>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ck">
        <color rgb="FFD7E4BD"/>
      </bottom>
      <diagonal/>
    </border>
    <border>
      <left style="thin">
        <color auto="1"/>
      </left>
      <right/>
      <top style="thick">
        <color rgb="FFD7E4BD"/>
      </top>
      <bottom/>
      <diagonal/>
    </border>
    <border>
      <left/>
      <right style="thin">
        <color auto="1"/>
      </right>
      <top style="thick">
        <color rgb="FFD7E4BD"/>
      </top>
      <bottom/>
      <diagonal/>
    </border>
    <border>
      <left style="thin">
        <color auto="1"/>
      </left>
      <right/>
      <top style="thick">
        <color rgb="FFC6D9F1"/>
      </top>
      <bottom style="thin">
        <color auto="1"/>
      </bottom>
      <diagonal/>
    </border>
    <border>
      <left/>
      <right style="thin">
        <color auto="1"/>
      </right>
      <top style="thick">
        <color rgb="FFC6D9F1"/>
      </top>
      <bottom style="thin">
        <color auto="1"/>
      </bottom>
      <diagonal/>
    </border>
    <border>
      <left/>
      <right/>
      <top style="thick">
        <color rgb="FFC3D69B"/>
      </top>
      <bottom style="thin">
        <color auto="1"/>
      </bottom>
      <diagonal/>
    </border>
    <border>
      <left/>
      <right style="thin">
        <color auto="1"/>
      </right>
      <top style="thick">
        <color rgb="FFC3D69B"/>
      </top>
      <bottom style="thin">
        <color auto="1"/>
      </bottom>
      <diagonal/>
    </border>
    <border>
      <left/>
      <right/>
      <top style="thin">
        <color auto="1"/>
      </top>
      <bottom style="thin">
        <color auto="1"/>
      </bottom>
      <diagonal/>
    </border>
    <border>
      <left/>
      <right style="medium">
        <color auto="1"/>
      </right>
      <top style="medium">
        <color auto="1"/>
      </top>
      <bottom style="medium">
        <color auto="1"/>
      </bottom>
      <diagonal/>
    </border>
  </borders>
  <cellStyleXfs count="10">
    <xf numFmtId="0" fontId="0" fillId="0" borderId="0"/>
    <xf numFmtId="165" fontId="45" fillId="0" borderId="0" applyBorder="0" applyProtection="0"/>
    <xf numFmtId="9" fontId="45" fillId="0" borderId="0" applyBorder="0" applyProtection="0"/>
    <xf numFmtId="164" fontId="45" fillId="0" borderId="0" applyBorder="0" applyProtection="0"/>
    <xf numFmtId="165" fontId="45" fillId="0" borderId="0" applyBorder="0" applyProtection="0"/>
    <xf numFmtId="0" fontId="1" fillId="0" borderId="0"/>
    <xf numFmtId="166" fontId="45" fillId="0" borderId="0" applyBorder="0" applyProtection="0"/>
    <xf numFmtId="0" fontId="23" fillId="0" borderId="1" applyProtection="0"/>
    <xf numFmtId="0" fontId="29" fillId="0" borderId="2" applyProtection="0"/>
    <xf numFmtId="0" fontId="45" fillId="0" borderId="0"/>
  </cellStyleXfs>
  <cellXfs count="342">
    <xf numFmtId="0" fontId="0" fillId="0" borderId="0" xfId="0"/>
    <xf numFmtId="0" fontId="5" fillId="2" borderId="0" xfId="5" applyFont="1" applyFill="1" applyBorder="1" applyAlignment="1" applyProtection="1">
      <alignment horizontal="right" vertical="center"/>
    </xf>
    <xf numFmtId="0" fontId="6" fillId="2" borderId="0" xfId="0" applyFont="1" applyFill="1" applyBorder="1" applyProtection="1"/>
    <xf numFmtId="0" fontId="9" fillId="0" borderId="3" xfId="0" applyFont="1" applyBorder="1" applyAlignment="1" applyProtection="1">
      <alignment horizontal="left" vertical="center" wrapText="1"/>
    </xf>
    <xf numFmtId="0" fontId="0" fillId="0" borderId="0" xfId="0" applyProtection="1"/>
    <xf numFmtId="0" fontId="12" fillId="0" borderId="0" xfId="5" applyFont="1" applyBorder="1" applyAlignment="1" applyProtection="1"/>
    <xf numFmtId="0" fontId="2" fillId="0" borderId="0" xfId="0" applyFont="1" applyBorder="1" applyProtection="1"/>
    <xf numFmtId="0" fontId="14" fillId="0" borderId="0" xfId="5" applyFont="1" applyBorder="1" applyAlignment="1" applyProtection="1"/>
    <xf numFmtId="0" fontId="15" fillId="0" borderId="0" xfId="0" applyFont="1" applyBorder="1" applyProtection="1"/>
    <xf numFmtId="0" fontId="18" fillId="2" borderId="0" xfId="5" applyFont="1" applyFill="1" applyBorder="1" applyAlignment="1" applyProtection="1">
      <alignment horizontal="center" vertical="center"/>
    </xf>
    <xf numFmtId="167" fontId="5" fillId="2" borderId="3" xfId="5" applyNumberFormat="1" applyFont="1" applyFill="1" applyBorder="1" applyAlignment="1" applyProtection="1">
      <alignment horizontal="center" wrapText="1"/>
    </xf>
    <xf numFmtId="0" fontId="0" fillId="0" borderId="0" xfId="0" applyBorder="1" applyProtection="1"/>
    <xf numFmtId="0" fontId="5" fillId="2" borderId="0" xfId="5" applyFont="1" applyFill="1" applyBorder="1" applyAlignment="1" applyProtection="1">
      <alignment horizontal="right" vertical="center" wrapText="1"/>
    </xf>
    <xf numFmtId="0" fontId="2" fillId="0" borderId="0" xfId="0" applyFont="1" applyAlignment="1" applyProtection="1"/>
    <xf numFmtId="0" fontId="2" fillId="0" borderId="0" xfId="0" applyFont="1" applyProtection="1"/>
    <xf numFmtId="0" fontId="2" fillId="0" borderId="0" xfId="0" applyFont="1" applyAlignment="1" applyProtection="1">
      <alignment horizontal="right"/>
    </xf>
    <xf numFmtId="10" fontId="1" fillId="2" borderId="3" xfId="5" applyNumberFormat="1" applyFont="1" applyFill="1" applyBorder="1" applyAlignment="1" applyProtection="1">
      <alignment horizontal="center" vertical="center" wrapText="1"/>
    </xf>
    <xf numFmtId="10" fontId="1" fillId="0" borderId="3" xfId="5" applyNumberFormat="1" applyFont="1" applyBorder="1" applyAlignment="1" applyProtection="1">
      <alignment horizontal="center" vertical="center"/>
    </xf>
    <xf numFmtId="0" fontId="8" fillId="0" borderId="16" xfId="0" applyFont="1" applyBorder="1" applyProtection="1"/>
    <xf numFmtId="0" fontId="0" fillId="0" borderId="16" xfId="0" applyBorder="1" applyProtection="1"/>
    <xf numFmtId="0" fontId="9" fillId="0" borderId="5" xfId="0" applyFont="1" applyBorder="1" applyAlignment="1" applyProtection="1">
      <alignment horizontal="left" vertical="center" wrapText="1"/>
    </xf>
    <xf numFmtId="4" fontId="1" fillId="0" borderId="5" xfId="0" applyNumberFormat="1" applyFont="1" applyBorder="1" applyAlignment="1" applyProtection="1">
      <alignment horizontal="right" vertical="center" indent="1"/>
    </xf>
    <xf numFmtId="4" fontId="1" fillId="0" borderId="5" xfId="5" applyNumberFormat="1" applyFont="1" applyBorder="1" applyAlignment="1" applyProtection="1">
      <alignment horizontal="right" vertical="center" wrapText="1" indent="1"/>
    </xf>
    <xf numFmtId="168" fontId="5" fillId="0" borderId="5" xfId="5" applyNumberFormat="1" applyFont="1" applyBorder="1" applyAlignment="1" applyProtection="1">
      <alignment horizontal="right" vertical="center" wrapText="1" indent="1"/>
    </xf>
    <xf numFmtId="4" fontId="1" fillId="0" borderId="3" xfId="0" applyNumberFormat="1" applyFont="1" applyBorder="1" applyAlignment="1" applyProtection="1">
      <alignment horizontal="right" vertical="center" indent="1"/>
    </xf>
    <xf numFmtId="0" fontId="19" fillId="0" borderId="0" xfId="0" applyFont="1" applyAlignment="1" applyProtection="1">
      <alignment horizontal="right"/>
    </xf>
    <xf numFmtId="4" fontId="20" fillId="2" borderId="0" xfId="0" applyNumberFormat="1" applyFont="1" applyFill="1" applyBorder="1" applyAlignment="1" applyProtection="1">
      <alignment horizontal="right" vertical="center"/>
    </xf>
    <xf numFmtId="0" fontId="0" fillId="0" borderId="0" xfId="0" applyAlignment="1" applyProtection="1">
      <alignment vertical="center"/>
    </xf>
    <xf numFmtId="0" fontId="5" fillId="2" borderId="13" xfId="5" applyFont="1" applyFill="1" applyBorder="1" applyAlignment="1" applyProtection="1">
      <alignment horizontal="center" wrapText="1"/>
    </xf>
    <xf numFmtId="0" fontId="5" fillId="2" borderId="0" xfId="5" applyFont="1" applyFill="1" applyBorder="1" applyAlignment="1" applyProtection="1">
      <alignment horizontal="center" wrapText="1"/>
    </xf>
    <xf numFmtId="4" fontId="1" fillId="0" borderId="5" xfId="5" applyNumberFormat="1" applyFont="1" applyBorder="1" applyAlignment="1" applyProtection="1">
      <alignment horizontal="right" vertical="center" indent="1"/>
    </xf>
    <xf numFmtId="0" fontId="5" fillId="2" borderId="0" xfId="5" applyFont="1" applyFill="1" applyBorder="1" applyAlignment="1" applyProtection="1">
      <alignment vertical="center"/>
    </xf>
    <xf numFmtId="0" fontId="5" fillId="2" borderId="0" xfId="5" applyFont="1" applyFill="1" applyBorder="1" applyAlignment="1" applyProtection="1">
      <alignment horizontal="center" vertical="center"/>
    </xf>
    <xf numFmtId="0" fontId="5" fillId="2" borderId="0" xfId="5" applyFont="1" applyFill="1" applyBorder="1" applyAlignment="1" applyProtection="1">
      <alignment horizontal="left" vertical="center"/>
    </xf>
    <xf numFmtId="0" fontId="1" fillId="2" borderId="0" xfId="5" applyFont="1" applyFill="1" applyBorder="1" applyProtection="1"/>
    <xf numFmtId="0" fontId="1" fillId="2" borderId="0" xfId="5" applyFont="1" applyFill="1" applyBorder="1" applyAlignment="1" applyProtection="1">
      <alignment horizontal="right" vertical="center" indent="1"/>
    </xf>
    <xf numFmtId="0" fontId="22" fillId="2" borderId="0" xfId="5" applyFont="1" applyFill="1" applyBorder="1" applyAlignment="1" applyProtection="1">
      <alignment vertical="center"/>
    </xf>
    <xf numFmtId="0" fontId="1" fillId="2" borderId="0" xfId="5" applyFont="1" applyFill="1" applyBorder="1" applyAlignment="1" applyProtection="1">
      <alignment horizontal="left" vertical="center"/>
    </xf>
    <xf numFmtId="172" fontId="1" fillId="2" borderId="0" xfId="5" applyNumberFormat="1" applyFont="1" applyFill="1" applyBorder="1" applyAlignment="1" applyProtection="1">
      <alignment horizontal="right" vertical="center" indent="1"/>
    </xf>
    <xf numFmtId="0" fontId="23" fillId="0" borderId="1" xfId="7" applyBorder="1" applyAlignment="1" applyProtection="1"/>
    <xf numFmtId="0" fontId="24" fillId="2" borderId="13" xfId="5" applyFont="1" applyFill="1" applyBorder="1" applyAlignment="1" applyProtection="1">
      <alignment horizontal="center"/>
    </xf>
    <xf numFmtId="10" fontId="22" fillId="0" borderId="3" xfId="5" applyNumberFormat="1" applyFont="1" applyBorder="1" applyAlignment="1" applyProtection="1">
      <alignment horizontal="justify" vertical="center"/>
    </xf>
    <xf numFmtId="0" fontId="1" fillId="0" borderId="3" xfId="5" applyFont="1" applyBorder="1" applyAlignment="1" applyProtection="1">
      <alignment horizontal="center" vertical="center" wrapText="1"/>
    </xf>
    <xf numFmtId="4" fontId="1" fillId="2" borderId="3" xfId="5" applyNumberFormat="1" applyFont="1" applyFill="1" applyBorder="1" applyAlignment="1" applyProtection="1">
      <alignment horizontal="right" vertical="center" indent="1"/>
    </xf>
    <xf numFmtId="4" fontId="5" fillId="3" borderId="6" xfId="5" applyNumberFormat="1" applyFont="1" applyFill="1" applyBorder="1" applyAlignment="1" applyProtection="1">
      <alignment horizontal="right" vertical="center" wrapText="1" indent="1"/>
    </xf>
    <xf numFmtId="10" fontId="22" fillId="0" borderId="21" xfId="5" applyNumberFormat="1" applyFont="1" applyBorder="1" applyAlignment="1" applyProtection="1">
      <alignment horizontal="justify" vertical="center"/>
    </xf>
    <xf numFmtId="10" fontId="22" fillId="2" borderId="0" xfId="5" applyNumberFormat="1" applyFont="1" applyFill="1" applyBorder="1" applyAlignment="1" applyProtection="1">
      <alignment horizontal="justify" vertical="center"/>
    </xf>
    <xf numFmtId="4" fontId="5" fillId="2" borderId="19" xfId="5" applyNumberFormat="1" applyFont="1" applyFill="1" applyBorder="1" applyAlignment="1" applyProtection="1">
      <alignment horizontal="right" vertical="center" indent="1"/>
    </xf>
    <xf numFmtId="0" fontId="22" fillId="0" borderId="3" xfId="5" applyFont="1" applyBorder="1" applyAlignment="1" applyProtection="1">
      <alignment vertical="center"/>
    </xf>
    <xf numFmtId="4" fontId="1" fillId="2" borderId="22" xfId="5" applyNumberFormat="1" applyFont="1" applyFill="1" applyBorder="1" applyAlignment="1" applyProtection="1">
      <alignment horizontal="right" vertical="center" indent="1"/>
    </xf>
    <xf numFmtId="0" fontId="26" fillId="0" borderId="3" xfId="5" applyFont="1" applyBorder="1" applyAlignment="1" applyProtection="1">
      <alignment horizontal="justify" vertical="center"/>
    </xf>
    <xf numFmtId="0" fontId="22" fillId="0" borderId="3" xfId="5" applyFont="1" applyBorder="1" applyAlignment="1" applyProtection="1">
      <alignment horizontal="justify" vertical="center"/>
    </xf>
    <xf numFmtId="10" fontId="22" fillId="2" borderId="21" xfId="5" applyNumberFormat="1" applyFont="1" applyFill="1" applyBorder="1" applyAlignment="1" applyProtection="1">
      <alignment horizontal="justify" vertical="center"/>
    </xf>
    <xf numFmtId="10" fontId="22" fillId="0" borderId="0" xfId="5" applyNumberFormat="1" applyFont="1" applyBorder="1" applyAlignment="1" applyProtection="1">
      <alignment horizontal="justify" vertical="center"/>
    </xf>
    <xf numFmtId="4" fontId="1" fillId="2" borderId="4" xfId="5" applyNumberFormat="1" applyFont="1" applyFill="1" applyBorder="1" applyAlignment="1" applyProtection="1">
      <alignment horizontal="right" vertical="center" indent="1"/>
    </xf>
    <xf numFmtId="0" fontId="23" fillId="0" borderId="1" xfId="7" applyBorder="1" applyAlignment="1" applyProtection="1">
      <alignment horizontal="left"/>
    </xf>
    <xf numFmtId="172" fontId="1" fillId="0" borderId="3" xfId="5" applyNumberFormat="1" applyFont="1" applyBorder="1" applyAlignment="1" applyProtection="1">
      <alignment horizontal="right" vertical="center" indent="1"/>
    </xf>
    <xf numFmtId="0" fontId="22" fillId="0" borderId="3" xfId="5" applyFont="1" applyBorder="1" applyAlignment="1" applyProtection="1">
      <alignment vertical="center" shrinkToFit="1"/>
    </xf>
    <xf numFmtId="0" fontId="26" fillId="0" borderId="3" xfId="5" applyFont="1" applyBorder="1" applyAlignment="1" applyProtection="1">
      <alignment vertical="center"/>
    </xf>
    <xf numFmtId="2" fontId="1" fillId="0" borderId="3" xfId="5" applyNumberFormat="1" applyFont="1" applyBorder="1" applyAlignment="1" applyProtection="1">
      <alignment horizontal="right" vertical="center" indent="1"/>
    </xf>
    <xf numFmtId="0" fontId="27" fillId="0" borderId="3" xfId="5" applyFont="1" applyBorder="1" applyAlignment="1" applyProtection="1">
      <alignment vertical="center"/>
    </xf>
    <xf numFmtId="10" fontId="22" fillId="2" borderId="3" xfId="5" applyNumberFormat="1" applyFont="1" applyFill="1" applyBorder="1" applyAlignment="1" applyProtection="1">
      <alignment horizontal="justify" vertical="center"/>
    </xf>
    <xf numFmtId="0" fontId="5" fillId="2" borderId="0" xfId="5" applyFont="1" applyFill="1" applyBorder="1" applyAlignment="1" applyProtection="1">
      <alignment horizontal="left"/>
    </xf>
    <xf numFmtId="0" fontId="1" fillId="0" borderId="0" xfId="5" applyProtection="1"/>
    <xf numFmtId="0" fontId="1" fillId="0" borderId="0" xfId="5" applyFont="1" applyProtection="1"/>
    <xf numFmtId="172" fontId="5" fillId="2" borderId="3" xfId="5" applyNumberFormat="1" applyFont="1" applyFill="1" applyBorder="1" applyAlignment="1" applyProtection="1">
      <alignment horizontal="right" vertical="center" indent="1"/>
    </xf>
    <xf numFmtId="0" fontId="22" fillId="2" borderId="3" xfId="5" applyFont="1" applyFill="1" applyBorder="1" applyAlignment="1" applyProtection="1">
      <alignment vertical="center"/>
    </xf>
    <xf numFmtId="172" fontId="1" fillId="2" borderId="4" xfId="5" applyNumberFormat="1" applyFont="1" applyFill="1" applyBorder="1" applyAlignment="1" applyProtection="1">
      <alignment horizontal="right" vertical="center" indent="1"/>
    </xf>
    <xf numFmtId="0" fontId="26" fillId="0" borderId="3" xfId="5" applyFont="1" applyBorder="1" applyAlignment="1" applyProtection="1">
      <alignment vertical="center" wrapText="1"/>
    </xf>
    <xf numFmtId="0" fontId="22" fillId="0" borderId="3" xfId="5" applyFont="1" applyBorder="1" applyAlignment="1" applyProtection="1">
      <alignment vertical="center" wrapText="1"/>
    </xf>
    <xf numFmtId="0" fontId="26" fillId="2" borderId="0" xfId="5" applyFont="1" applyFill="1" applyBorder="1" applyAlignment="1" applyProtection="1">
      <alignment horizontal="center" vertical="center"/>
    </xf>
    <xf numFmtId="172" fontId="5" fillId="2" borderId="2" xfId="8" applyNumberFormat="1" applyFont="1" applyFill="1" applyBorder="1" applyAlignment="1" applyProtection="1">
      <alignment horizontal="right" vertical="center" indent="1"/>
    </xf>
    <xf numFmtId="0" fontId="30" fillId="2" borderId="0" xfId="5" applyFont="1" applyFill="1" applyBorder="1" applyAlignment="1" applyProtection="1">
      <alignment horizontal="left" vertical="center"/>
    </xf>
    <xf numFmtId="0" fontId="30" fillId="2" borderId="0" xfId="5" applyFont="1" applyFill="1" applyBorder="1" applyAlignment="1" applyProtection="1">
      <alignment horizontal="left" vertical="center" wrapText="1"/>
    </xf>
    <xf numFmtId="0" fontId="9" fillId="2" borderId="0" xfId="0" applyFont="1" applyFill="1" applyBorder="1" applyProtection="1"/>
    <xf numFmtId="0" fontId="7" fillId="0" borderId="24" xfId="0" applyFont="1" applyBorder="1" applyAlignment="1" applyProtection="1">
      <alignment horizontal="center"/>
    </xf>
    <xf numFmtId="0" fontId="7" fillId="0" borderId="25" xfId="0" applyFont="1" applyBorder="1" applyAlignment="1" applyProtection="1">
      <alignment horizontal="center"/>
    </xf>
    <xf numFmtId="0" fontId="9" fillId="2" borderId="26" xfId="0" applyFont="1" applyFill="1" applyBorder="1" applyProtection="1"/>
    <xf numFmtId="0" fontId="9" fillId="2" borderId="28" xfId="0" applyFont="1" applyFill="1" applyBorder="1" applyProtection="1"/>
    <xf numFmtId="0" fontId="9" fillId="2" borderId="30" xfId="0" applyFont="1" applyFill="1" applyBorder="1" applyProtection="1"/>
    <xf numFmtId="0" fontId="7" fillId="0" borderId="33" xfId="0" applyFont="1" applyBorder="1" applyProtection="1"/>
    <xf numFmtId="0" fontId="7" fillId="2" borderId="0" xfId="0" applyFont="1" applyFill="1" applyBorder="1" applyProtection="1"/>
    <xf numFmtId="10" fontId="7" fillId="2" borderId="0" xfId="2" applyNumberFormat="1" applyFont="1" applyFill="1" applyBorder="1" applyAlignment="1" applyProtection="1">
      <alignment horizontal="right" indent="6"/>
    </xf>
    <xf numFmtId="0" fontId="8" fillId="2" borderId="34" xfId="0" applyFont="1" applyFill="1" applyBorder="1" applyProtection="1"/>
    <xf numFmtId="0" fontId="9" fillId="2" borderId="34" xfId="0" applyFont="1" applyFill="1" applyBorder="1" applyProtection="1"/>
    <xf numFmtId="0" fontId="6"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wrapText="1"/>
    </xf>
    <xf numFmtId="0" fontId="1" fillId="2" borderId="38" xfId="5" applyFont="1" applyFill="1" applyBorder="1" applyAlignment="1" applyProtection="1">
      <alignment horizontal="center" vertical="center" wrapText="1"/>
    </xf>
    <xf numFmtId="0" fontId="36"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xf>
    <xf numFmtId="0" fontId="1" fillId="2" borderId="0" xfId="5" applyFont="1" applyFill="1" applyBorder="1" applyAlignment="1" applyProtection="1">
      <alignment horizontal="center" vertical="center" wrapText="1"/>
    </xf>
    <xf numFmtId="0" fontId="5" fillId="2" borderId="0" xfId="0" applyFont="1" applyFill="1" applyBorder="1" applyAlignment="1" applyProtection="1">
      <alignment horizontal="center" vertical="center"/>
    </xf>
    <xf numFmtId="0" fontId="38" fillId="2" borderId="18" xfId="5" applyFont="1" applyFill="1" applyBorder="1" applyAlignment="1" applyProtection="1"/>
    <xf numFmtId="0" fontId="8" fillId="2" borderId="18" xfId="5" applyFont="1" applyFill="1" applyBorder="1" applyAlignment="1" applyProtection="1"/>
    <xf numFmtId="0" fontId="4" fillId="4" borderId="3" xfId="5" applyFont="1" applyFill="1" applyBorder="1" applyAlignment="1" applyProtection="1">
      <alignment horizontal="center" vertical="center" wrapText="1"/>
    </xf>
    <xf numFmtId="0" fontId="25" fillId="4" borderId="3" xfId="5" applyFont="1" applyFill="1" applyBorder="1" applyAlignment="1" applyProtection="1">
      <alignment horizontal="center" vertical="center" wrapText="1"/>
    </xf>
    <xf numFmtId="0" fontId="5" fillId="4" borderId="3" xfId="5" applyFont="1" applyFill="1" applyBorder="1" applyAlignment="1" applyProtection="1">
      <alignment horizontal="center" vertical="center" wrapText="1"/>
    </xf>
    <xf numFmtId="0" fontId="5" fillId="4" borderId="39" xfId="5" applyFont="1" applyFill="1" applyBorder="1" applyAlignment="1" applyProtection="1">
      <alignment horizontal="center" vertical="center" wrapText="1"/>
    </xf>
    <xf numFmtId="0" fontId="1" fillId="0" borderId="0" xfId="0" applyFont="1"/>
    <xf numFmtId="0" fontId="1" fillId="0" borderId="0" xfId="0" applyFont="1" applyAlignment="1">
      <alignment vertical="center" wrapText="1"/>
    </xf>
    <xf numFmtId="0" fontId="32" fillId="0" borderId="0" xfId="0" applyFont="1"/>
    <xf numFmtId="0" fontId="1" fillId="0" borderId="0" xfId="0" applyFont="1" applyBorder="1" applyProtection="1"/>
    <xf numFmtId="0" fontId="1" fillId="0" borderId="0" xfId="0" applyFont="1" applyBorder="1" applyAlignment="1" applyProtection="1">
      <alignment vertical="center" wrapText="1"/>
    </xf>
    <xf numFmtId="0" fontId="5" fillId="0" borderId="3"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12" xfId="0" applyFont="1" applyBorder="1" applyAlignment="1" applyProtection="1">
      <alignment horizontal="center" vertical="center"/>
    </xf>
    <xf numFmtId="4" fontId="9" fillId="0" borderId="3" xfId="0" applyNumberFormat="1" applyFont="1" applyBorder="1" applyAlignment="1" applyProtection="1">
      <alignment horizontal="left" vertical="center" wrapText="1"/>
    </xf>
    <xf numFmtId="0" fontId="1" fillId="2" borderId="19" xfId="0" applyFont="1" applyFill="1" applyBorder="1" applyAlignment="1" applyProtection="1">
      <alignment horizontal="center" vertical="center"/>
    </xf>
    <xf numFmtId="4" fontId="5" fillId="2" borderId="12" xfId="0" applyNumberFormat="1" applyFont="1" applyFill="1" applyBorder="1" applyAlignment="1" applyProtection="1">
      <alignment horizontal="right" vertical="center" indent="1"/>
    </xf>
    <xf numFmtId="4" fontId="9" fillId="4" borderId="3" xfId="0" applyNumberFormat="1" applyFont="1" applyFill="1" applyBorder="1" applyAlignment="1" applyProtection="1">
      <alignment horizontal="left" vertical="center" wrapText="1"/>
    </xf>
    <xf numFmtId="0" fontId="1" fillId="4" borderId="19" xfId="0" applyFont="1" applyFill="1" applyBorder="1" applyAlignment="1" applyProtection="1">
      <alignment horizontal="center" vertical="center"/>
    </xf>
    <xf numFmtId="4" fontId="1" fillId="0" borderId="0" xfId="0" applyNumberFormat="1" applyFont="1" applyBorder="1" applyAlignment="1">
      <alignment horizontal="center"/>
    </xf>
    <xf numFmtId="4" fontId="1" fillId="2" borderId="0" xfId="0" applyNumberFormat="1" applyFont="1" applyFill="1" applyBorder="1" applyAlignment="1">
      <alignment horizontal="center"/>
    </xf>
    <xf numFmtId="4" fontId="1" fillId="6" borderId="0" xfId="0" applyNumberFormat="1" applyFont="1" applyFill="1" applyBorder="1" applyAlignment="1">
      <alignment horizontal="center"/>
    </xf>
    <xf numFmtId="4" fontId="1" fillId="2" borderId="0" xfId="0" applyNumberFormat="1" applyFont="1" applyFill="1" applyBorder="1" applyAlignment="1"/>
    <xf numFmtId="0" fontId="1" fillId="0" borderId="0" xfId="0" applyFont="1" applyAlignment="1"/>
    <xf numFmtId="0" fontId="5" fillId="3" borderId="3" xfId="0" applyFont="1" applyFill="1" applyBorder="1" applyAlignment="1" applyProtection="1">
      <alignment horizontal="center" vertical="center" wrapText="1"/>
    </xf>
    <xf numFmtId="4" fontId="1" fillId="0" borderId="0" xfId="0" applyNumberFormat="1" applyFont="1" applyBorder="1" applyAlignment="1">
      <alignment horizontal="center" vertical="center"/>
    </xf>
    <xf numFmtId="4" fontId="1" fillId="2" borderId="0" xfId="0" applyNumberFormat="1" applyFont="1" applyFill="1" applyBorder="1" applyAlignment="1">
      <alignment horizontal="center" vertical="center"/>
    </xf>
    <xf numFmtId="4" fontId="1" fillId="2" borderId="0" xfId="0" applyNumberFormat="1" applyFont="1" applyFill="1" applyBorder="1" applyAlignment="1">
      <alignment vertical="center"/>
    </xf>
    <xf numFmtId="10" fontId="1" fillId="2" borderId="5" xfId="2" applyNumberFormat="1" applyFont="1" applyFill="1" applyBorder="1" applyAlignment="1" applyProtection="1">
      <alignment horizontal="center" vertical="center" wrapText="1"/>
    </xf>
    <xf numFmtId="174" fontId="1" fillId="2" borderId="0" xfId="0" applyNumberFormat="1" applyFont="1" applyFill="1" applyBorder="1" applyAlignment="1">
      <alignment horizontal="center" vertical="center"/>
    </xf>
    <xf numFmtId="0" fontId="5"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10" fontId="1" fillId="2" borderId="3" xfId="2" applyNumberFormat="1" applyFont="1" applyFill="1" applyBorder="1" applyAlignment="1" applyProtection="1">
      <alignment horizontal="center" vertical="center" wrapText="1"/>
    </xf>
    <xf numFmtId="0" fontId="1" fillId="2" borderId="0" xfId="0" applyFont="1" applyFill="1" applyBorder="1" applyAlignment="1" applyProtection="1">
      <alignment horizontal="center"/>
    </xf>
    <xf numFmtId="4" fontId="5" fillId="2" borderId="0" xfId="0" applyNumberFormat="1" applyFont="1" applyFill="1" applyBorder="1" applyAlignment="1" applyProtection="1">
      <alignment horizontal="center"/>
    </xf>
    <xf numFmtId="0" fontId="1" fillId="0" borderId="0" xfId="0" applyFont="1" applyAlignment="1">
      <alignment horizontal="left" vertical="center"/>
    </xf>
    <xf numFmtId="0" fontId="5" fillId="0" borderId="0" xfId="0" applyFont="1"/>
    <xf numFmtId="2" fontId="1" fillId="0" borderId="0" xfId="0" applyNumberFormat="1" applyFont="1"/>
    <xf numFmtId="0" fontId="42" fillId="0" borderId="0" xfId="0" applyFont="1"/>
    <xf numFmtId="0" fontId="1" fillId="0" borderId="0" xfId="0" applyFont="1" applyAlignment="1">
      <alignment horizontal="left" vertical="center" wrapText="1"/>
    </xf>
    <xf numFmtId="0" fontId="43" fillId="0" borderId="0" xfId="0" applyFont="1"/>
    <xf numFmtId="0" fontId="44" fillId="0" borderId="0" xfId="0" applyFont="1" applyAlignment="1">
      <alignment vertical="center" wrapText="1"/>
    </xf>
    <xf numFmtId="0" fontId="1" fillId="0" borderId="0" xfId="5" applyFont="1"/>
    <xf numFmtId="0" fontId="1" fillId="7" borderId="0" xfId="5" applyFont="1" applyFill="1"/>
    <xf numFmtId="0" fontId="5" fillId="0" borderId="0" xfId="5" applyFont="1" applyBorder="1" applyAlignment="1" applyProtection="1">
      <alignment vertical="center"/>
    </xf>
    <xf numFmtId="10" fontId="7" fillId="2" borderId="6" xfId="2" applyNumberFormat="1" applyFont="1" applyFill="1" applyBorder="1" applyAlignment="1" applyProtection="1">
      <alignment horizontal="right" indent="3"/>
    </xf>
    <xf numFmtId="4" fontId="9" fillId="0" borderId="3" xfId="0" applyNumberFormat="1" applyFont="1" applyBorder="1" applyAlignment="1" applyProtection="1">
      <alignment horizontal="right" vertical="center" indent="2"/>
    </xf>
    <xf numFmtId="4" fontId="9" fillId="4" borderId="3" xfId="0" applyNumberFormat="1" applyFont="1" applyFill="1" applyBorder="1" applyAlignment="1" applyProtection="1">
      <alignment horizontal="right" vertical="center" indent="2"/>
    </xf>
    <xf numFmtId="4" fontId="1" fillId="2" borderId="3" xfId="0" applyNumberFormat="1" applyFont="1" applyFill="1" applyBorder="1" applyAlignment="1" applyProtection="1">
      <alignment horizontal="right" vertical="center" indent="2"/>
    </xf>
    <xf numFmtId="4" fontId="1" fillId="4" borderId="3" xfId="0" applyNumberFormat="1" applyFont="1" applyFill="1" applyBorder="1" applyAlignment="1" applyProtection="1">
      <alignment horizontal="right" vertical="center" indent="2"/>
    </xf>
    <xf numFmtId="2" fontId="1" fillId="2" borderId="3" xfId="0" applyNumberFormat="1" applyFont="1" applyFill="1" applyBorder="1" applyAlignment="1" applyProtection="1">
      <alignment horizontal="right" vertical="center" indent="2"/>
    </xf>
    <xf numFmtId="0" fontId="1" fillId="0" borderId="0" xfId="5" applyFont="1" applyBorder="1" applyProtection="1"/>
    <xf numFmtId="0" fontId="1" fillId="0" borderId="0" xfId="5" applyFont="1" applyBorder="1" applyAlignment="1" applyProtection="1">
      <alignment vertical="center" wrapText="1"/>
    </xf>
    <xf numFmtId="0" fontId="1" fillId="0" borderId="0" xfId="5" applyFont="1" applyBorder="1" applyAlignment="1" applyProtection="1">
      <alignment vertical="center"/>
    </xf>
    <xf numFmtId="0" fontId="1" fillId="0" borderId="0" xfId="5" applyFont="1" applyBorder="1" applyAlignment="1" applyProtection="1">
      <alignment horizontal="right" vertical="center"/>
    </xf>
    <xf numFmtId="168" fontId="22" fillId="2" borderId="3" xfId="5" applyNumberFormat="1" applyFont="1" applyFill="1" applyBorder="1" applyAlignment="1" applyProtection="1">
      <alignment vertical="center"/>
    </xf>
    <xf numFmtId="168" fontId="26" fillId="2" borderId="19" xfId="5" applyNumberFormat="1" applyFont="1" applyFill="1" applyBorder="1" applyAlignment="1" applyProtection="1">
      <alignment vertical="center"/>
    </xf>
    <xf numFmtId="168" fontId="5" fillId="2" borderId="0" xfId="5" applyNumberFormat="1" applyFont="1" applyFill="1" applyBorder="1" applyAlignment="1" applyProtection="1">
      <alignment vertical="center"/>
    </xf>
    <xf numFmtId="0" fontId="1" fillId="0" borderId="0" xfId="5" applyFont="1" applyAlignment="1">
      <alignment vertical="center" wrapText="1"/>
    </xf>
    <xf numFmtId="168" fontId="1" fillId="0" borderId="3" xfId="5" applyNumberFormat="1" applyFont="1" applyBorder="1" applyAlignment="1" applyProtection="1">
      <alignment horizontal="right" vertical="center" indent="1"/>
    </xf>
    <xf numFmtId="168" fontId="5" fillId="4" borderId="3" xfId="5" applyNumberFormat="1" applyFont="1" applyFill="1" applyBorder="1" applyAlignment="1" applyProtection="1">
      <alignment horizontal="right" vertical="center" indent="1"/>
    </xf>
    <xf numFmtId="4" fontId="1" fillId="2" borderId="5" xfId="5" applyNumberFormat="1" applyFont="1" applyFill="1" applyBorder="1" applyAlignment="1" applyProtection="1">
      <alignment horizontal="right" vertical="center" wrapText="1" indent="1"/>
    </xf>
    <xf numFmtId="167" fontId="1" fillId="8" borderId="3" xfId="5" applyNumberFormat="1" applyFont="1" applyFill="1" applyBorder="1" applyAlignment="1" applyProtection="1">
      <alignment horizontal="center" vertical="center" wrapText="1"/>
    </xf>
    <xf numFmtId="171" fontId="1" fillId="2" borderId="3" xfId="0" applyNumberFormat="1" applyFont="1" applyFill="1" applyBorder="1" applyAlignment="1" applyProtection="1">
      <alignment horizontal="right" vertical="center" indent="1"/>
    </xf>
    <xf numFmtId="0" fontId="0" fillId="0" borderId="37" xfId="0" applyBorder="1" applyProtection="1"/>
    <xf numFmtId="0" fontId="0" fillId="0" borderId="0" xfId="0" applyBorder="1" applyAlignment="1" applyProtection="1"/>
    <xf numFmtId="175" fontId="5" fillId="0" borderId="3" xfId="5" applyNumberFormat="1" applyFont="1" applyBorder="1" applyAlignment="1" applyProtection="1">
      <alignment horizontal="right" vertical="center" indent="1"/>
    </xf>
    <xf numFmtId="0" fontId="0" fillId="0" borderId="36" xfId="0" applyBorder="1" applyProtection="1"/>
    <xf numFmtId="0" fontId="17" fillId="2" borderId="0" xfId="5" applyFont="1" applyFill="1" applyBorder="1" applyAlignment="1" applyProtection="1">
      <alignment vertical="center"/>
    </xf>
    <xf numFmtId="0" fontId="10" fillId="2" borderId="8" xfId="0" applyFont="1" applyFill="1" applyBorder="1" applyAlignment="1" applyProtection="1"/>
    <xf numFmtId="4" fontId="1" fillId="8" borderId="0" xfId="0" applyNumberFormat="1" applyFont="1" applyFill="1" applyBorder="1" applyAlignment="1" applyProtection="1">
      <alignment horizontal="center" vertical="center"/>
    </xf>
    <xf numFmtId="0" fontId="8" fillId="0" borderId="0" xfId="0" applyFont="1" applyBorder="1" applyAlignment="1" applyProtection="1">
      <alignment horizontal="left"/>
    </xf>
    <xf numFmtId="0" fontId="8" fillId="0" borderId="48" xfId="0" applyFont="1" applyBorder="1" applyProtection="1"/>
    <xf numFmtId="0" fontId="0" fillId="0" borderId="48" xfId="0" applyBorder="1" applyProtection="1"/>
    <xf numFmtId="4" fontId="46" fillId="12" borderId="3" xfId="5" applyNumberFormat="1" applyFont="1" applyFill="1" applyBorder="1" applyAlignment="1" applyProtection="1">
      <alignment horizontal="center" vertical="center" wrapText="1"/>
    </xf>
    <xf numFmtId="4" fontId="47" fillId="12" borderId="3" xfId="5" applyNumberFormat="1" applyFont="1" applyFill="1" applyBorder="1" applyAlignment="1" applyProtection="1">
      <alignment horizontal="center" vertical="center"/>
    </xf>
    <xf numFmtId="171" fontId="1" fillId="8" borderId="3" xfId="0" applyNumberFormat="1" applyFont="1" applyFill="1" applyBorder="1" applyAlignment="1" applyProtection="1">
      <alignment horizontal="right" vertical="center" indent="1"/>
    </xf>
    <xf numFmtId="1" fontId="1" fillId="0" borderId="5" xfId="5" applyNumberFormat="1" applyFont="1" applyBorder="1" applyAlignment="1" applyProtection="1">
      <alignment horizontal="center" vertical="center"/>
    </xf>
    <xf numFmtId="1" fontId="1" fillId="0" borderId="15" xfId="5" applyNumberFormat="1" applyFont="1" applyBorder="1" applyAlignment="1" applyProtection="1">
      <alignment horizontal="center" vertical="center"/>
    </xf>
    <xf numFmtId="4" fontId="1" fillId="0" borderId="15" xfId="5" applyNumberFormat="1" applyFont="1" applyBorder="1" applyAlignment="1" applyProtection="1">
      <alignment horizontal="right" vertical="center" indent="1"/>
    </xf>
    <xf numFmtId="1" fontId="1" fillId="0" borderId="3" xfId="5" applyNumberFormat="1" applyFont="1" applyBorder="1" applyAlignment="1" applyProtection="1">
      <alignment horizontal="center" vertical="center"/>
    </xf>
    <xf numFmtId="4" fontId="1" fillId="0" borderId="3" xfId="5" applyNumberFormat="1" applyFont="1" applyBorder="1" applyAlignment="1" applyProtection="1">
      <alignment horizontal="right" vertical="center" indent="1"/>
    </xf>
    <xf numFmtId="0" fontId="9" fillId="0" borderId="0" xfId="0" applyFont="1" applyBorder="1" applyAlignment="1" applyProtection="1">
      <alignment horizontal="left" vertical="center" wrapText="1"/>
    </xf>
    <xf numFmtId="171" fontId="1" fillId="8" borderId="0" xfId="0" applyNumberFormat="1" applyFont="1" applyFill="1" applyBorder="1" applyAlignment="1" applyProtection="1">
      <alignment horizontal="right" vertical="center" indent="1"/>
    </xf>
    <xf numFmtId="1" fontId="1" fillId="0" borderId="0" xfId="5" applyNumberFormat="1" applyFont="1" applyBorder="1" applyAlignment="1" applyProtection="1">
      <alignment horizontal="center" vertical="center"/>
    </xf>
    <xf numFmtId="1" fontId="1" fillId="2" borderId="0" xfId="5" applyNumberFormat="1" applyFont="1" applyFill="1" applyBorder="1" applyAlignment="1" applyProtection="1">
      <alignment horizontal="center" vertical="center" wrapText="1"/>
    </xf>
    <xf numFmtId="4" fontId="47" fillId="8" borderId="0" xfId="9" applyNumberFormat="1" applyFont="1" applyFill="1" applyBorder="1" applyAlignment="1" applyProtection="1">
      <alignment horizontal="right" vertical="center"/>
    </xf>
    <xf numFmtId="4" fontId="9" fillId="14" borderId="3" xfId="0" applyNumberFormat="1" applyFont="1" applyFill="1" applyBorder="1" applyAlignment="1" applyProtection="1">
      <alignment horizontal="left" vertical="center" wrapText="1"/>
    </xf>
    <xf numFmtId="0" fontId="1" fillId="14" borderId="19" xfId="0" applyFont="1" applyFill="1" applyBorder="1" applyAlignment="1" applyProtection="1">
      <alignment horizontal="center" vertical="center"/>
    </xf>
    <xf numFmtId="4" fontId="9" fillId="14" borderId="3" xfId="0" applyNumberFormat="1" applyFont="1" applyFill="1" applyBorder="1" applyAlignment="1" applyProtection="1">
      <alignment horizontal="right" vertical="center" indent="2"/>
    </xf>
    <xf numFmtId="4" fontId="1" fillId="14" borderId="3" xfId="0" applyNumberFormat="1" applyFont="1" applyFill="1" applyBorder="1" applyAlignment="1" applyProtection="1">
      <alignment horizontal="right" vertical="center" indent="2"/>
    </xf>
    <xf numFmtId="175" fontId="5" fillId="2" borderId="3" xfId="0" applyNumberFormat="1" applyFont="1" applyFill="1" applyBorder="1" applyAlignment="1" applyProtection="1">
      <alignment horizontal="right" vertical="center" indent="2"/>
    </xf>
    <xf numFmtId="175" fontId="5" fillId="4" borderId="3" xfId="0" applyNumberFormat="1" applyFont="1" applyFill="1" applyBorder="1" applyAlignment="1" applyProtection="1">
      <alignment horizontal="right" vertical="center" indent="2"/>
    </xf>
    <xf numFmtId="175" fontId="5" fillId="14" borderId="3" xfId="0" applyNumberFormat="1" applyFont="1" applyFill="1" applyBorder="1" applyAlignment="1" applyProtection="1">
      <alignment horizontal="right" vertical="center" indent="2"/>
    </xf>
    <xf numFmtId="175" fontId="1" fillId="2" borderId="3" xfId="0" applyNumberFormat="1" applyFont="1" applyFill="1" applyBorder="1" applyAlignment="1" applyProtection="1">
      <alignment horizontal="right" vertical="center" indent="2"/>
    </xf>
    <xf numFmtId="175" fontId="1" fillId="4" borderId="3" xfId="0" applyNumberFormat="1" applyFont="1" applyFill="1" applyBorder="1" applyAlignment="1" applyProtection="1">
      <alignment horizontal="right" vertical="center" indent="2"/>
    </xf>
    <xf numFmtId="175" fontId="1" fillId="14" borderId="3" xfId="0" applyNumberFormat="1" applyFont="1" applyFill="1" applyBorder="1" applyAlignment="1" applyProtection="1">
      <alignment horizontal="right" vertical="center" indent="2"/>
    </xf>
    <xf numFmtId="175" fontId="9" fillId="0" borderId="3" xfId="0" applyNumberFormat="1" applyFont="1" applyBorder="1" applyAlignment="1" applyProtection="1">
      <alignment horizontal="right" vertical="center" indent="1"/>
    </xf>
    <xf numFmtId="175" fontId="9" fillId="4" borderId="3" xfId="0" applyNumberFormat="1" applyFont="1" applyFill="1" applyBorder="1" applyAlignment="1" applyProtection="1">
      <alignment horizontal="right" vertical="center" indent="1"/>
    </xf>
    <xf numFmtId="175" fontId="9" fillId="14" borderId="3" xfId="0" applyNumberFormat="1" applyFont="1" applyFill="1" applyBorder="1" applyAlignment="1" applyProtection="1">
      <alignment horizontal="right" vertical="center" indent="1"/>
    </xf>
    <xf numFmtId="0" fontId="13" fillId="2" borderId="0" xfId="5" applyFont="1" applyFill="1" applyBorder="1" applyAlignment="1" applyProtection="1">
      <alignment horizontal="center" vertical="center" wrapText="1"/>
    </xf>
    <xf numFmtId="0" fontId="1" fillId="0" borderId="3" xfId="5" applyFont="1" applyBorder="1" applyAlignment="1" applyProtection="1">
      <alignment vertical="center"/>
    </xf>
    <xf numFmtId="0" fontId="5" fillId="2" borderId="0" xfId="5" applyFont="1" applyFill="1" applyBorder="1" applyAlignment="1" applyProtection="1">
      <alignment horizontal="center"/>
    </xf>
    <xf numFmtId="0" fontId="5" fillId="2" borderId="0" xfId="5" applyFont="1" applyFill="1" applyBorder="1" applyAlignment="1" applyProtection="1">
      <alignment horizontal="center" vertical="center" wrapText="1"/>
    </xf>
    <xf numFmtId="0" fontId="1" fillId="2" borderId="0" xfId="5" applyFont="1" applyFill="1" applyBorder="1" applyAlignment="1" applyProtection="1">
      <alignment horizontal="center" vertical="center"/>
    </xf>
    <xf numFmtId="0" fontId="11" fillId="2" borderId="0" xfId="5" applyFont="1" applyFill="1" applyBorder="1" applyAlignment="1" applyProtection="1">
      <alignment horizontal="center" vertical="center"/>
    </xf>
    <xf numFmtId="0" fontId="1" fillId="3" borderId="3" xfId="5" applyFont="1" applyFill="1" applyBorder="1" applyAlignment="1" applyProtection="1">
      <alignment horizontal="center" vertical="center" wrapText="1"/>
    </xf>
    <xf numFmtId="4" fontId="9" fillId="2" borderId="5" xfId="0" applyNumberFormat="1" applyFont="1" applyFill="1" applyBorder="1" applyAlignment="1" applyProtection="1">
      <alignment horizontal="right" vertical="center" indent="1"/>
    </xf>
    <xf numFmtId="175" fontId="47" fillId="0" borderId="3" xfId="5" applyNumberFormat="1" applyFont="1" applyBorder="1" applyAlignment="1" applyProtection="1">
      <alignment horizontal="right" vertical="center" indent="1"/>
    </xf>
    <xf numFmtId="0" fontId="23" fillId="2" borderId="1" xfId="7" applyFont="1" applyFill="1" applyBorder="1" applyAlignment="1" applyProtection="1">
      <alignment horizontal="left"/>
    </xf>
    <xf numFmtId="0" fontId="5" fillId="5" borderId="3" xfId="5" applyFont="1" applyFill="1" applyBorder="1" applyAlignment="1" applyProtection="1">
      <alignment horizontal="center" vertical="center"/>
    </xf>
    <xf numFmtId="0" fontId="5" fillId="2" borderId="0" xfId="0" applyFont="1" applyFill="1" applyBorder="1" applyAlignment="1" applyProtection="1">
      <alignment horizontal="center"/>
    </xf>
    <xf numFmtId="0" fontId="5" fillId="2" borderId="5" xfId="0" applyFont="1" applyFill="1" applyBorder="1" applyAlignment="1" applyProtection="1">
      <alignment horizontal="center" vertical="center" wrapText="1"/>
    </xf>
    <xf numFmtId="0" fontId="5" fillId="6" borderId="5" xfId="0" applyFont="1" applyFill="1" applyBorder="1" applyAlignment="1" applyProtection="1">
      <alignment horizontal="center" vertical="center" wrapText="1"/>
    </xf>
    <xf numFmtId="0" fontId="5" fillId="0" borderId="0" xfId="0" applyFont="1" applyBorder="1" applyAlignment="1" applyProtection="1">
      <alignment horizontal="left" vertical="center" wrapText="1"/>
    </xf>
    <xf numFmtId="12" fontId="0" fillId="0" borderId="0" xfId="0" applyNumberFormat="1" applyProtection="1"/>
    <xf numFmtId="0" fontId="9" fillId="15" borderId="5" xfId="0" applyFont="1" applyFill="1" applyBorder="1" applyAlignment="1" applyProtection="1">
      <alignment horizontal="left" vertical="center" wrapText="1"/>
    </xf>
    <xf numFmtId="169" fontId="1" fillId="8" borderId="3" xfId="0" applyNumberFormat="1" applyFont="1" applyFill="1" applyBorder="1" applyAlignment="1" applyProtection="1">
      <alignment horizontal="right" indent="1"/>
    </xf>
    <xf numFmtId="175" fontId="47" fillId="0" borderId="3" xfId="4" applyNumberFormat="1" applyFont="1" applyBorder="1" applyAlignment="1" applyProtection="1">
      <alignment horizontal="right" vertical="center" indent="1"/>
    </xf>
    <xf numFmtId="4" fontId="1" fillId="0" borderId="3" xfId="5" applyNumberFormat="1" applyFont="1" applyBorder="1" applyAlignment="1" applyProtection="1">
      <alignment horizontal="right" vertical="center" indent="1"/>
      <protection locked="0"/>
    </xf>
    <xf numFmtId="49" fontId="1" fillId="9" borderId="3" xfId="5" applyNumberFormat="1" applyFont="1" applyFill="1" applyBorder="1" applyAlignment="1" applyProtection="1">
      <alignment horizontal="center" wrapText="1"/>
      <protection locked="0"/>
    </xf>
    <xf numFmtId="167" fontId="1" fillId="9" borderId="3" xfId="5" applyNumberFormat="1" applyFont="1" applyFill="1" applyBorder="1" applyAlignment="1" applyProtection="1">
      <alignment horizontal="center" wrapText="1"/>
      <protection locked="0"/>
    </xf>
    <xf numFmtId="169" fontId="1" fillId="10" borderId="3" xfId="0" applyNumberFormat="1" applyFont="1" applyFill="1" applyBorder="1" applyAlignment="1" applyProtection="1">
      <alignment horizontal="center"/>
      <protection locked="0"/>
    </xf>
    <xf numFmtId="10" fontId="1" fillId="10" borderId="3" xfId="0" applyNumberFormat="1" applyFont="1" applyFill="1" applyBorder="1" applyAlignment="1" applyProtection="1">
      <alignment horizontal="center"/>
      <protection locked="0"/>
    </xf>
    <xf numFmtId="170" fontId="9" fillId="10" borderId="3" xfId="0" applyNumberFormat="1" applyFont="1" applyFill="1" applyBorder="1" applyAlignment="1" applyProtection="1">
      <alignment horizontal="center"/>
      <protection locked="0"/>
    </xf>
    <xf numFmtId="169" fontId="1" fillId="10" borderId="3" xfId="0" applyNumberFormat="1" applyFont="1" applyFill="1" applyBorder="1" applyAlignment="1" applyProtection="1">
      <alignment horizontal="right" indent="1"/>
      <protection locked="0"/>
    </xf>
    <xf numFmtId="169" fontId="9" fillId="10" borderId="3" xfId="0" applyNumberFormat="1" applyFont="1" applyFill="1" applyBorder="1" applyAlignment="1" applyProtection="1">
      <alignment horizontal="right" indent="1"/>
      <protection locked="0"/>
    </xf>
    <xf numFmtId="171" fontId="1" fillId="10" borderId="3" xfId="0" applyNumberFormat="1" applyFont="1" applyFill="1" applyBorder="1" applyAlignment="1" applyProtection="1">
      <alignment horizontal="right" vertical="center" indent="1"/>
      <protection locked="0"/>
    </xf>
    <xf numFmtId="0" fontId="5" fillId="16" borderId="0" xfId="5" applyFont="1" applyFill="1" applyBorder="1" applyAlignment="1" applyProtection="1">
      <alignment vertical="center"/>
    </xf>
    <xf numFmtId="0" fontId="5" fillId="10" borderId="3" xfId="5" applyFont="1" applyFill="1" applyBorder="1" applyAlignment="1" applyProtection="1">
      <alignment horizontal="center" vertical="center"/>
      <protection locked="0"/>
    </xf>
    <xf numFmtId="0" fontId="1" fillId="10" borderId="3" xfId="5" applyFont="1" applyFill="1" applyBorder="1" applyAlignment="1" applyProtection="1">
      <alignment horizontal="center" vertical="center"/>
      <protection locked="0"/>
    </xf>
    <xf numFmtId="173" fontId="1" fillId="10" borderId="3" xfId="5" applyNumberFormat="1" applyFont="1" applyFill="1" applyBorder="1" applyAlignment="1" applyProtection="1">
      <alignment horizontal="center" vertical="center"/>
      <protection locked="0"/>
    </xf>
    <xf numFmtId="4" fontId="1" fillId="10" borderId="3" xfId="5" applyNumberFormat="1" applyFont="1" applyFill="1" applyBorder="1" applyAlignment="1" applyProtection="1">
      <alignment horizontal="right" vertical="center" indent="1"/>
      <protection locked="0"/>
    </xf>
    <xf numFmtId="4" fontId="1" fillId="10" borderId="4" xfId="5" applyNumberFormat="1" applyFont="1" applyFill="1" applyBorder="1" applyAlignment="1" applyProtection="1">
      <alignment horizontal="right" vertical="center" indent="1"/>
      <protection locked="0"/>
    </xf>
    <xf numFmtId="4" fontId="1" fillId="10" borderId="19" xfId="5" applyNumberFormat="1" applyFont="1" applyFill="1" applyBorder="1" applyAlignment="1" applyProtection="1">
      <alignment horizontal="right" vertical="center" indent="1"/>
      <protection locked="0"/>
    </xf>
    <xf numFmtId="172" fontId="1" fillId="10" borderId="3" xfId="5" applyNumberFormat="1" applyFont="1" applyFill="1" applyBorder="1" applyAlignment="1" applyProtection="1">
      <alignment horizontal="right" vertical="center" indent="1"/>
      <protection locked="0"/>
    </xf>
    <xf numFmtId="172" fontId="1" fillId="10" borderId="4" xfId="5" applyNumberFormat="1" applyFont="1" applyFill="1" applyBorder="1" applyAlignment="1" applyProtection="1">
      <alignment horizontal="right" vertical="center" indent="1"/>
      <protection locked="0"/>
    </xf>
    <xf numFmtId="10" fontId="7" fillId="10" borderId="27" xfId="2" applyNumberFormat="1" applyFont="1" applyFill="1" applyBorder="1" applyAlignment="1" applyProtection="1">
      <alignment horizontal="right" indent="3"/>
      <protection locked="0"/>
    </xf>
    <xf numFmtId="10" fontId="7" fillId="10" borderId="29" xfId="2" applyNumberFormat="1" applyFont="1" applyFill="1" applyBorder="1" applyAlignment="1" applyProtection="1">
      <alignment horizontal="right" indent="3"/>
      <protection locked="0"/>
    </xf>
    <xf numFmtId="10" fontId="7" fillId="10" borderId="31" xfId="2" applyNumberFormat="1" applyFont="1" applyFill="1" applyBorder="1" applyAlignment="1" applyProtection="1">
      <alignment horizontal="right" indent="3"/>
      <protection locked="0"/>
    </xf>
    <xf numFmtId="4" fontId="1" fillId="10" borderId="38" xfId="1" applyNumberFormat="1" applyFont="1" applyFill="1" applyBorder="1" applyAlignment="1" applyProtection="1">
      <alignment horizontal="right" vertical="center" indent="1"/>
      <protection locked="0"/>
    </xf>
    <xf numFmtId="0" fontId="1" fillId="10" borderId="3" xfId="5" applyFont="1" applyFill="1" applyBorder="1" applyAlignment="1" applyProtection="1">
      <alignment horizontal="center" vertical="center" wrapText="1"/>
      <protection locked="0"/>
    </xf>
    <xf numFmtId="0" fontId="5" fillId="3" borderId="3" xfId="5" applyFont="1" applyFill="1" applyBorder="1" applyAlignment="1" applyProtection="1">
      <alignment horizontal="center" vertical="center" wrapText="1"/>
    </xf>
    <xf numFmtId="0" fontId="5" fillId="3" borderId="3" xfId="5" applyFont="1" applyFill="1" applyBorder="1" applyAlignment="1" applyProtection="1">
      <alignment horizontal="center" wrapText="1"/>
    </xf>
    <xf numFmtId="0" fontId="5" fillId="11" borderId="45" xfId="5" applyFont="1" applyFill="1" applyBorder="1" applyAlignment="1" applyProtection="1">
      <alignment horizontal="center" wrapText="1"/>
      <protection locked="0"/>
    </xf>
    <xf numFmtId="0" fontId="5" fillId="11" borderId="46" xfId="5" applyFont="1" applyFill="1" applyBorder="1" applyAlignment="1" applyProtection="1">
      <alignment horizontal="center" wrapText="1"/>
      <protection locked="0"/>
    </xf>
    <xf numFmtId="0" fontId="5" fillId="11" borderId="47" xfId="5" applyFont="1" applyFill="1" applyBorder="1" applyAlignment="1" applyProtection="1">
      <alignment horizontal="center" wrapText="1"/>
      <protection locked="0"/>
    </xf>
    <xf numFmtId="4" fontId="1" fillId="2" borderId="3" xfId="5" applyNumberFormat="1" applyFont="1" applyFill="1" applyBorder="1" applyAlignment="1" applyProtection="1">
      <alignment horizontal="right" vertical="center" wrapText="1" indent="1"/>
    </xf>
    <xf numFmtId="0" fontId="11" fillId="2" borderId="0" xfId="5" applyFont="1" applyFill="1" applyBorder="1" applyAlignment="1" applyProtection="1">
      <alignment horizontal="center" vertical="center"/>
    </xf>
    <xf numFmtId="0" fontId="13" fillId="2" borderId="0" xfId="5" applyFont="1" applyFill="1" applyBorder="1" applyAlignment="1" applyProtection="1">
      <alignment horizontal="center" vertical="center" wrapText="1"/>
    </xf>
    <xf numFmtId="0" fontId="16" fillId="2" borderId="0" xfId="5" applyFont="1" applyFill="1" applyBorder="1" applyAlignment="1" applyProtection="1">
      <alignment horizontal="center" vertical="center"/>
    </xf>
    <xf numFmtId="0" fontId="5" fillId="11" borderId="43" xfId="5" applyFont="1" applyFill="1" applyBorder="1" applyAlignment="1" applyProtection="1">
      <alignment horizontal="center" wrapText="1"/>
      <protection locked="0"/>
    </xf>
    <xf numFmtId="0" fontId="5" fillId="11" borderId="32" xfId="5" applyFont="1" applyFill="1" applyBorder="1" applyAlignment="1" applyProtection="1">
      <alignment horizontal="center" wrapText="1"/>
      <protection locked="0"/>
    </xf>
    <xf numFmtId="0" fontId="5" fillId="11" borderId="44" xfId="5" applyFont="1" applyFill="1" applyBorder="1" applyAlignment="1" applyProtection="1">
      <alignment horizontal="center" wrapText="1"/>
      <protection locked="0"/>
    </xf>
    <xf numFmtId="0" fontId="1" fillId="3" borderId="3" xfId="5" applyFont="1" applyFill="1" applyBorder="1" applyAlignment="1" applyProtection="1">
      <alignment horizontal="center" vertical="center" wrapText="1"/>
    </xf>
    <xf numFmtId="0" fontId="1" fillId="3" borderId="15" xfId="5"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0" fontId="8" fillId="0" borderId="18" xfId="0" applyFont="1" applyBorder="1" applyAlignment="1" applyProtection="1">
      <alignment horizontal="left"/>
    </xf>
    <xf numFmtId="0" fontId="1" fillId="2" borderId="0" xfId="0" applyFont="1" applyFill="1" applyBorder="1" applyAlignment="1" applyProtection="1">
      <alignment horizontal="left" wrapText="1"/>
    </xf>
    <xf numFmtId="0" fontId="5" fillId="2" borderId="0" xfId="0" applyFont="1" applyFill="1" applyBorder="1" applyAlignment="1" applyProtection="1">
      <alignment horizontal="left" vertical="center"/>
    </xf>
    <xf numFmtId="0" fontId="45" fillId="2" borderId="0" xfId="0" applyFont="1" applyFill="1" applyBorder="1" applyAlignment="1" applyProtection="1">
      <alignment horizontal="left" vertical="center"/>
    </xf>
    <xf numFmtId="4" fontId="1" fillId="10" borderId="3" xfId="0" applyNumberFormat="1" applyFont="1" applyFill="1" applyBorder="1" applyAlignment="1" applyProtection="1">
      <alignment horizontal="center" vertical="center"/>
      <protection locked="0"/>
    </xf>
    <xf numFmtId="1" fontId="1" fillId="2" borderId="3" xfId="5" applyNumberFormat="1" applyFont="1" applyFill="1" applyBorder="1" applyAlignment="1" applyProtection="1">
      <alignment horizontal="center" vertical="center" wrapText="1"/>
    </xf>
    <xf numFmtId="175" fontId="47" fillId="0" borderId="4" xfId="5" applyNumberFormat="1" applyFont="1" applyBorder="1" applyAlignment="1" applyProtection="1">
      <alignment horizontal="right" vertical="center" indent="1"/>
    </xf>
    <xf numFmtId="7" fontId="47" fillId="13" borderId="33" xfId="1" applyNumberFormat="1" applyFont="1" applyFill="1" applyBorder="1" applyAlignment="1" applyProtection="1">
      <alignment horizontal="center" vertical="center"/>
    </xf>
    <xf numFmtId="7" fontId="47" fillId="13" borderId="56" xfId="1" applyNumberFormat="1" applyFont="1" applyFill="1" applyBorder="1" applyAlignment="1" applyProtection="1">
      <alignment horizontal="center" vertical="center"/>
    </xf>
    <xf numFmtId="175" fontId="47" fillId="0" borderId="17" xfId="5" applyNumberFormat="1" applyFont="1" applyBorder="1" applyAlignment="1" applyProtection="1">
      <alignment horizontal="right" vertical="center" indent="1"/>
    </xf>
    <xf numFmtId="176" fontId="1" fillId="2" borderId="5" xfId="5" applyNumberFormat="1" applyFont="1" applyFill="1" applyBorder="1" applyAlignment="1" applyProtection="1">
      <alignment horizontal="center" vertical="center" wrapText="1"/>
    </xf>
    <xf numFmtId="175" fontId="47" fillId="0" borderId="51" xfId="5" applyNumberFormat="1" applyFont="1" applyBorder="1" applyAlignment="1" applyProtection="1">
      <alignment horizontal="right" vertical="center" indent="1"/>
    </xf>
    <xf numFmtId="175" fontId="47" fillId="0" borderId="52" xfId="5" applyNumberFormat="1" applyFont="1" applyBorder="1" applyAlignment="1" applyProtection="1">
      <alignment horizontal="right" vertical="center" indent="1"/>
    </xf>
    <xf numFmtId="1" fontId="1" fillId="2" borderId="5" xfId="5" applyNumberFormat="1" applyFont="1" applyFill="1" applyBorder="1" applyAlignment="1" applyProtection="1">
      <alignment horizontal="center" vertical="center" wrapText="1"/>
    </xf>
    <xf numFmtId="1" fontId="1" fillId="2" borderId="12" xfId="5" applyNumberFormat="1" applyFont="1" applyFill="1" applyBorder="1" applyAlignment="1" applyProtection="1">
      <alignment horizontal="center" vertical="center" wrapText="1"/>
    </xf>
    <xf numFmtId="1" fontId="1" fillId="2" borderId="14" xfId="5" applyNumberFormat="1" applyFont="1" applyFill="1" applyBorder="1" applyAlignment="1" applyProtection="1">
      <alignment horizontal="center" vertical="center" wrapText="1"/>
    </xf>
    <xf numFmtId="175" fontId="47" fillId="0" borderId="49" xfId="5" applyNumberFormat="1" applyFont="1" applyBorder="1" applyAlignment="1" applyProtection="1">
      <alignment horizontal="right" vertical="center" indent="1"/>
    </xf>
    <xf numFmtId="175" fontId="47" fillId="0" borderId="50" xfId="5" applyNumberFormat="1" applyFont="1" applyBorder="1" applyAlignment="1" applyProtection="1">
      <alignment horizontal="right" vertical="center" indent="1"/>
    </xf>
    <xf numFmtId="175" fontId="47" fillId="0" borderId="3" xfId="5" applyNumberFormat="1" applyFont="1" applyBorder="1" applyAlignment="1" applyProtection="1">
      <alignment horizontal="right" vertical="center" indent="1"/>
    </xf>
    <xf numFmtId="4" fontId="9" fillId="2" borderId="5" xfId="0" applyNumberFormat="1" applyFont="1" applyFill="1" applyBorder="1" applyAlignment="1" applyProtection="1">
      <alignment horizontal="right" vertical="center" indent="1"/>
    </xf>
    <xf numFmtId="4" fontId="1" fillId="2" borderId="9" xfId="5" applyNumberFormat="1" applyFont="1" applyFill="1" applyBorder="1" applyAlignment="1" applyProtection="1">
      <alignment horizontal="right" vertical="center" wrapText="1" indent="1"/>
    </xf>
    <xf numFmtId="4" fontId="1" fillId="2" borderId="7" xfId="5" applyNumberFormat="1" applyFont="1" applyFill="1" applyBorder="1" applyAlignment="1" applyProtection="1">
      <alignment horizontal="right" vertical="center" wrapText="1" indent="1"/>
    </xf>
    <xf numFmtId="4" fontId="47" fillId="12" borderId="19" xfId="5" applyNumberFormat="1" applyFont="1" applyFill="1" applyBorder="1" applyAlignment="1" applyProtection="1">
      <alignment horizontal="center" vertical="center" wrapText="1"/>
    </xf>
    <xf numFmtId="4" fontId="47" fillId="12" borderId="38" xfId="5" applyNumberFormat="1" applyFont="1" applyFill="1" applyBorder="1" applyAlignment="1" applyProtection="1">
      <alignment horizontal="center" vertical="center" wrapText="1"/>
    </xf>
    <xf numFmtId="4" fontId="47" fillId="12" borderId="19" xfId="5" applyNumberFormat="1" applyFont="1" applyFill="1" applyBorder="1" applyAlignment="1" applyProtection="1">
      <alignment horizontal="center" vertical="center"/>
    </xf>
    <xf numFmtId="4" fontId="47" fillId="12" borderId="38" xfId="5" applyNumberFormat="1" applyFont="1" applyFill="1" applyBorder="1" applyAlignment="1" applyProtection="1">
      <alignment horizontal="center" vertical="center"/>
    </xf>
    <xf numFmtId="0" fontId="21" fillId="2" borderId="0" xfId="5" applyFont="1" applyFill="1" applyBorder="1" applyAlignment="1" applyProtection="1">
      <alignment horizontal="center"/>
    </xf>
    <xf numFmtId="0" fontId="1" fillId="2" borderId="0" xfId="5" applyFont="1" applyFill="1" applyBorder="1" applyAlignment="1" applyProtection="1">
      <alignment horizontal="center"/>
    </xf>
    <xf numFmtId="0" fontId="5" fillId="2" borderId="0" xfId="5" applyFont="1" applyFill="1" applyBorder="1" applyAlignment="1" applyProtection="1">
      <alignment horizontal="center"/>
    </xf>
    <xf numFmtId="0" fontId="5" fillId="3" borderId="10" xfId="5" applyFont="1" applyFill="1" applyBorder="1" applyAlignment="1" applyProtection="1">
      <alignment horizontal="center" vertical="center"/>
    </xf>
    <xf numFmtId="0" fontId="5" fillId="3" borderId="11" xfId="5" applyFont="1" applyFill="1" applyBorder="1" applyAlignment="1" applyProtection="1">
      <alignment horizontal="center" vertical="center"/>
    </xf>
    <xf numFmtId="0" fontId="1" fillId="2" borderId="3" xfId="5" applyFont="1" applyFill="1" applyBorder="1" applyAlignment="1" applyProtection="1">
      <alignment horizontal="center" vertical="center" wrapText="1"/>
    </xf>
    <xf numFmtId="0" fontId="5" fillId="3" borderId="6" xfId="5" applyFont="1" applyFill="1" applyBorder="1" applyAlignment="1" applyProtection="1">
      <alignment horizontal="center" vertical="center"/>
    </xf>
    <xf numFmtId="0" fontId="23" fillId="2" borderId="1" xfId="7" applyFont="1" applyFill="1" applyBorder="1" applyAlignment="1" applyProtection="1">
      <alignment horizontal="left"/>
    </xf>
    <xf numFmtId="0" fontId="1" fillId="0" borderId="3" xfId="5" applyFont="1" applyBorder="1" applyAlignment="1" applyProtection="1">
      <alignment vertical="center"/>
    </xf>
    <xf numFmtId="0" fontId="25" fillId="2" borderId="20" xfId="5" applyFont="1" applyFill="1" applyBorder="1" applyAlignment="1" applyProtection="1">
      <alignment horizontal="right" vertical="center" wrapText="1"/>
    </xf>
    <xf numFmtId="0" fontId="5" fillId="0" borderId="3" xfId="5" applyFont="1" applyBorder="1" applyAlignment="1" applyProtection="1">
      <alignment vertical="center"/>
    </xf>
    <xf numFmtId="0" fontId="1" fillId="0" borderId="3" xfId="5" applyFont="1" applyBorder="1" applyProtection="1"/>
    <xf numFmtId="0" fontId="25" fillId="2" borderId="23" xfId="5" applyFont="1" applyFill="1" applyBorder="1" applyAlignment="1" applyProtection="1">
      <alignment horizontal="right" vertical="center" wrapText="1"/>
    </xf>
    <xf numFmtId="0" fontId="1" fillId="0" borderId="4" xfId="5" applyFont="1" applyBorder="1" applyProtection="1"/>
    <xf numFmtId="0" fontId="5" fillId="2" borderId="3" xfId="5" applyFont="1" applyFill="1" applyBorder="1" applyAlignment="1" applyProtection="1"/>
    <xf numFmtId="0" fontId="1" fillId="0" borderId="4" xfId="5" applyFont="1" applyBorder="1" applyAlignment="1" applyProtection="1">
      <alignment horizontal="justify" vertical="center" wrapText="1"/>
    </xf>
    <xf numFmtId="0" fontId="5" fillId="3" borderId="6" xfId="5" applyFont="1" applyFill="1" applyBorder="1" applyAlignment="1" applyProtection="1">
      <alignment horizontal="center" vertical="center" wrapText="1"/>
    </xf>
    <xf numFmtId="0" fontId="28" fillId="2" borderId="2" xfId="8" applyFont="1" applyFill="1" applyBorder="1" applyAlignment="1" applyProtection="1">
      <alignment horizontal="left" vertical="center" wrapText="1"/>
    </xf>
    <xf numFmtId="0" fontId="5" fillId="5" borderId="3" xfId="5" applyFont="1" applyFill="1" applyBorder="1" applyAlignment="1" applyProtection="1">
      <alignment horizontal="center" vertical="center"/>
    </xf>
    <xf numFmtId="0" fontId="7" fillId="3" borderId="11" xfId="0" applyFont="1" applyFill="1" applyBorder="1" applyAlignment="1" applyProtection="1">
      <alignment horizontal="center"/>
    </xf>
    <xf numFmtId="0" fontId="33" fillId="2" borderId="32" xfId="0" applyFont="1" applyFill="1" applyBorder="1" applyAlignment="1" applyProtection="1">
      <alignment horizontal="left" vertical="top" wrapText="1"/>
    </xf>
    <xf numFmtId="0" fontId="35" fillId="2" borderId="35" xfId="0" applyFont="1" applyFill="1" applyBorder="1" applyAlignment="1" applyProtection="1">
      <alignment horizontal="left" wrapText="1"/>
    </xf>
    <xf numFmtId="0" fontId="31" fillId="2" borderId="0" xfId="0" applyFont="1" applyFill="1" applyBorder="1" applyAlignment="1" applyProtection="1">
      <alignment horizontal="center"/>
    </xf>
    <xf numFmtId="0" fontId="3" fillId="2" borderId="0" xfId="0" applyFont="1" applyFill="1" applyBorder="1" applyAlignment="1" applyProtection="1">
      <alignment horizontal="center" vertical="center" wrapText="1"/>
    </xf>
    <xf numFmtId="0" fontId="4" fillId="2" borderId="0" xfId="0" applyFont="1" applyFill="1" applyBorder="1" applyAlignment="1" applyProtection="1">
      <alignment horizontal="center"/>
    </xf>
    <xf numFmtId="0" fontId="6" fillId="2" borderId="0" xfId="0" applyFont="1" applyFill="1" applyBorder="1" applyAlignment="1" applyProtection="1">
      <alignment horizontal="center"/>
    </xf>
    <xf numFmtId="0" fontId="7" fillId="3" borderId="10" xfId="0" applyFont="1" applyFill="1" applyBorder="1" applyAlignment="1" applyProtection="1">
      <alignment horizontal="center"/>
    </xf>
    <xf numFmtId="0" fontId="38" fillId="2" borderId="18" xfId="5" applyFont="1" applyFill="1" applyBorder="1" applyAlignment="1" applyProtection="1">
      <alignment horizontal="center"/>
    </xf>
    <xf numFmtId="0" fontId="0" fillId="0" borderId="53" xfId="0" applyBorder="1" applyAlignment="1" applyProtection="1">
      <alignment horizontal="center"/>
    </xf>
    <xf numFmtId="0" fontId="0" fillId="0" borderId="54" xfId="0" applyBorder="1" applyAlignment="1" applyProtection="1">
      <alignment horizontal="center"/>
    </xf>
    <xf numFmtId="0" fontId="1" fillId="9" borderId="19" xfId="5" applyFont="1" applyFill="1" applyBorder="1" applyAlignment="1" applyProtection="1">
      <alignment horizontal="left" vertical="center" wrapText="1"/>
      <protection locked="0"/>
    </xf>
    <xf numFmtId="0" fontId="1" fillId="9" borderId="55" xfId="5" applyFont="1" applyFill="1" applyBorder="1" applyAlignment="1" applyProtection="1">
      <alignment horizontal="left" vertical="center" wrapText="1"/>
      <protection locked="0"/>
    </xf>
    <xf numFmtId="0" fontId="1" fillId="9" borderId="38" xfId="5" applyFont="1" applyFill="1" applyBorder="1" applyAlignment="1" applyProtection="1">
      <alignment horizontal="left" vertical="center" wrapText="1"/>
      <protection locked="0"/>
    </xf>
    <xf numFmtId="0" fontId="37" fillId="3" borderId="6" xfId="5" applyFont="1" applyFill="1" applyBorder="1" applyAlignment="1" applyProtection="1">
      <alignment horizontal="center" vertical="center" wrapText="1"/>
    </xf>
    <xf numFmtId="0" fontId="36" fillId="2" borderId="0" xfId="5" applyFont="1" applyFill="1" applyBorder="1" applyAlignment="1" applyProtection="1">
      <alignment horizontal="center" vertical="center" wrapText="1"/>
    </xf>
    <xf numFmtId="0" fontId="3" fillId="2" borderId="0" xfId="5" applyFont="1" applyFill="1" applyBorder="1" applyAlignment="1" applyProtection="1">
      <alignment horizontal="center" vertical="center" wrapText="1"/>
    </xf>
    <xf numFmtId="0" fontId="5" fillId="2" borderId="0" xfId="5" applyFont="1" applyFill="1" applyBorder="1" applyAlignment="1" applyProtection="1">
      <alignment horizontal="center" vertical="center" wrapText="1"/>
    </xf>
    <xf numFmtId="0" fontId="5" fillId="3" borderId="10" xfId="0" applyFont="1" applyFill="1" applyBorder="1" applyAlignment="1" applyProtection="1">
      <alignment horizontal="center" vertical="center"/>
    </xf>
    <xf numFmtId="0" fontId="5" fillId="3" borderId="11" xfId="0" applyFont="1" applyFill="1" applyBorder="1" applyAlignment="1" applyProtection="1">
      <alignment horizontal="center" vertical="center"/>
    </xf>
    <xf numFmtId="0" fontId="21" fillId="2" borderId="0" xfId="0" applyFont="1" applyFill="1" applyBorder="1" applyAlignment="1" applyProtection="1">
      <alignment horizontal="center"/>
    </xf>
    <xf numFmtId="0" fontId="1"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center"/>
    </xf>
    <xf numFmtId="0" fontId="5" fillId="3" borderId="43" xfId="5" applyFont="1" applyFill="1" applyBorder="1" applyAlignment="1" applyProtection="1">
      <alignment horizontal="center" vertical="center" wrapText="1"/>
    </xf>
    <xf numFmtId="0" fontId="5" fillId="3" borderId="32" xfId="5" applyFont="1" applyFill="1" applyBorder="1" applyAlignment="1" applyProtection="1">
      <alignment horizontal="center" vertical="center" wrapText="1"/>
    </xf>
    <xf numFmtId="0" fontId="5" fillId="3" borderId="44" xfId="5" applyFont="1" applyFill="1" applyBorder="1" applyAlignment="1" applyProtection="1">
      <alignment horizontal="center" vertical="center" wrapText="1"/>
    </xf>
    <xf numFmtId="0" fontId="5" fillId="3" borderId="45" xfId="5" applyFont="1" applyFill="1" applyBorder="1" applyAlignment="1" applyProtection="1">
      <alignment horizontal="center" vertical="center" wrapText="1"/>
    </xf>
    <xf numFmtId="0" fontId="5" fillId="3" borderId="46" xfId="5" applyFont="1" applyFill="1" applyBorder="1" applyAlignment="1" applyProtection="1">
      <alignment horizontal="center" vertical="center" wrapText="1"/>
    </xf>
    <xf numFmtId="0" fontId="5" fillId="3" borderId="47" xfId="5" applyFont="1" applyFill="1" applyBorder="1" applyAlignment="1" applyProtection="1">
      <alignment horizontal="center" vertical="center" wrapText="1"/>
    </xf>
    <xf numFmtId="0" fontId="1" fillId="0" borderId="0" xfId="0" applyFont="1" applyBorder="1" applyAlignment="1" applyProtection="1">
      <alignment horizontal="center"/>
    </xf>
    <xf numFmtId="0" fontId="5" fillId="2" borderId="15"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3" borderId="39" xfId="0" applyFont="1" applyFill="1" applyBorder="1" applyAlignment="1" applyProtection="1">
      <alignment horizontal="center" vertical="center" wrapText="1"/>
    </xf>
    <xf numFmtId="0" fontId="5" fillId="3" borderId="39" xfId="0" applyFont="1" applyFill="1" applyBorder="1" applyAlignment="1" applyProtection="1">
      <alignment horizontal="center" vertical="center"/>
    </xf>
    <xf numFmtId="0" fontId="5" fillId="2" borderId="4" xfId="0" applyFont="1" applyFill="1" applyBorder="1" applyAlignment="1" applyProtection="1">
      <alignment horizontal="center" vertical="center" wrapText="1"/>
    </xf>
    <xf numFmtId="0" fontId="5" fillId="2" borderId="39" xfId="0" applyFont="1" applyFill="1" applyBorder="1" applyAlignment="1" applyProtection="1">
      <alignment horizontal="center" vertical="center" wrapText="1"/>
    </xf>
    <xf numFmtId="0" fontId="39" fillId="2" borderId="40" xfId="5" applyFont="1" applyFill="1" applyBorder="1" applyAlignment="1" applyProtection="1">
      <alignment horizontal="center"/>
    </xf>
    <xf numFmtId="0" fontId="5" fillId="2" borderId="5" xfId="0" applyFont="1" applyFill="1" applyBorder="1" applyAlignment="1" applyProtection="1">
      <alignment horizontal="center" vertical="center" wrapText="1"/>
    </xf>
    <xf numFmtId="0" fontId="5" fillId="6" borderId="5" xfId="0" applyFont="1" applyFill="1" applyBorder="1" applyAlignment="1" applyProtection="1">
      <alignment horizontal="center" vertical="center" wrapText="1"/>
    </xf>
    <xf numFmtId="0" fontId="5" fillId="6" borderId="5" xfId="0" applyFont="1" applyFill="1" applyBorder="1" applyAlignment="1" applyProtection="1">
      <alignment horizontal="center" vertical="center"/>
    </xf>
    <xf numFmtId="0" fontId="40" fillId="2" borderId="41" xfId="5" applyFont="1" applyFill="1" applyBorder="1" applyAlignment="1" applyProtection="1">
      <alignment horizontal="center"/>
    </xf>
    <xf numFmtId="0" fontId="41" fillId="2" borderId="13" xfId="5" applyFont="1" applyFill="1" applyBorder="1" applyAlignment="1" applyProtection="1">
      <alignment horizontal="center"/>
    </xf>
    <xf numFmtId="0" fontId="5" fillId="0" borderId="0" xfId="0" applyFont="1" applyBorder="1" applyAlignment="1" applyProtection="1">
      <alignment horizontal="left" vertical="center" wrapText="1"/>
    </xf>
    <xf numFmtId="0" fontId="1" fillId="2" borderId="0" xfId="5" applyFont="1" applyFill="1" applyBorder="1" applyAlignment="1" applyProtection="1">
      <alignment horizontal="center" vertical="center"/>
    </xf>
    <xf numFmtId="0" fontId="5" fillId="3" borderId="10" xfId="5" applyFont="1" applyFill="1" applyBorder="1" applyAlignment="1" applyProtection="1">
      <alignment horizontal="center" vertical="center" wrapText="1"/>
    </xf>
    <xf numFmtId="0" fontId="5" fillId="3" borderId="11" xfId="5" applyFont="1" applyFill="1" applyBorder="1" applyAlignment="1" applyProtection="1">
      <alignment horizontal="center" vertical="center" wrapText="1"/>
    </xf>
    <xf numFmtId="0" fontId="5" fillId="2" borderId="42" xfId="5" applyFont="1" applyFill="1" applyBorder="1" applyAlignment="1" applyProtection="1">
      <alignment horizontal="center" wrapText="1"/>
    </xf>
    <xf numFmtId="0" fontId="1" fillId="0" borderId="0" xfId="5" applyFont="1" applyBorder="1" applyAlignment="1" applyProtection="1">
      <alignment horizontal="center"/>
    </xf>
  </cellXfs>
  <cellStyles count="10">
    <cellStyle name="Excel Built-in Heading 2" xfId="7"/>
    <cellStyle name="Excel Built-in Heading 3" xfId="8"/>
    <cellStyle name="Moeda" xfId="1" builtinId="4"/>
    <cellStyle name="Moeda 2" xfId="3"/>
    <cellStyle name="Moeda_Plan1" xfId="4"/>
    <cellStyle name="Normal" xfId="0" builtinId="0"/>
    <cellStyle name="Normal 2" xfId="5"/>
    <cellStyle name="Normal 3" xfId="9"/>
    <cellStyle name="Porcentagem" xfId="2" builtinId="5"/>
    <cellStyle name="Vírgula 2" xfId="6"/>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1D08B8"/>
      <rgbColor rgb="FF4F6228"/>
      <rgbColor rgb="FF800080"/>
      <rgbColor rgb="FF008080"/>
      <rgbColor rgb="FFBFBFBF"/>
      <rgbColor rgb="FF808080"/>
      <rgbColor rgb="FF8EB4E3"/>
      <rgbColor rgb="FF993366"/>
      <rgbColor rgb="FFFFFFCC"/>
      <rgbColor rgb="FFDCE6F2"/>
      <rgbColor rgb="FF660066"/>
      <rgbColor rgb="FFFF8080"/>
      <rgbColor rgb="FF376092"/>
      <rgbColor rgb="FFC6D9F1"/>
      <rgbColor rgb="FF000080"/>
      <rgbColor rgb="FFFF00FF"/>
      <rgbColor rgb="FFFFFF00"/>
      <rgbColor rgb="FF00FFFF"/>
      <rgbColor rgb="FF800080"/>
      <rgbColor rgb="FF800000"/>
      <rgbColor rgb="FF008080"/>
      <rgbColor rgb="FF0000FF"/>
      <rgbColor rgb="FF00CCFF"/>
      <rgbColor rgb="FFEBF1DE"/>
      <rgbColor rgb="FFE2EFD9"/>
      <rgbColor rgb="FFF2F2F2"/>
      <rgbColor rgb="FFA7C0DE"/>
      <rgbColor rgb="FFD9D9D9"/>
      <rgbColor rgb="FF95B3D7"/>
      <rgbColor rgb="FFFCD5B5"/>
      <rgbColor rgb="FF558ED5"/>
      <rgbColor rgb="FFB9CDE5"/>
      <rgbColor rgb="FFC3D69B"/>
      <rgbColor rgb="FFD7E4BD"/>
      <rgbColor rgb="FFFF9900"/>
      <rgbColor rgb="FFE46C0A"/>
      <rgbColor rgb="FF595959"/>
      <rgbColor rgb="FF7F7F7F"/>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361950</xdr:colOff>
      <xdr:row>14</xdr:row>
      <xdr:rowOff>0</xdr:rowOff>
    </xdr:to>
    <xdr:sp macro="" textlink="">
      <xdr:nvSpPr>
        <xdr:cNvPr id="1030"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1028"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2"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3"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4"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5"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6"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7"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9"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10"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1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12"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14</xdr:row>
      <xdr:rowOff>0</xdr:rowOff>
    </xdr:to>
    <xdr:sp macro="" textlink="">
      <xdr:nvSpPr>
        <xdr:cNvPr id="1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omments" Target="../comments1.xml"/><Relationship Id="rId4"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S46"/>
  <sheetViews>
    <sheetView showGridLines="0" tabSelected="1" view="pageBreakPreview" zoomScale="90" zoomScaleNormal="100" zoomScaleSheetLayoutView="90" zoomScalePageLayoutView="80" workbookViewId="0">
      <selection activeCell="B17" sqref="B17"/>
    </sheetView>
  </sheetViews>
  <sheetFormatPr defaultRowHeight="12.75" x14ac:dyDescent="0.2"/>
  <cols>
    <col min="1" max="1" width="42.42578125" style="4" customWidth="1"/>
    <col min="2" max="4" width="16.7109375" style="4" customWidth="1"/>
    <col min="5" max="5" width="9.42578125" style="4" customWidth="1"/>
    <col min="6" max="6" width="8.7109375" style="4" customWidth="1"/>
    <col min="7" max="7" width="9.28515625" style="4" customWidth="1"/>
    <col min="8" max="8" width="8.7109375" style="4" customWidth="1"/>
    <col min="9" max="16" width="16.7109375" style="4" customWidth="1"/>
    <col min="17" max="17" width="9.140625" style="4" customWidth="1"/>
    <col min="18" max="18" width="11.5703125" style="4"/>
    <col min="19" max="19" width="17" style="4" customWidth="1"/>
    <col min="20" max="1020" width="9.140625" style="4" customWidth="1"/>
    <col min="1021" max="16384" width="9.140625" style="4"/>
  </cols>
  <sheetData>
    <row r="1" spans="1:19" s="6" customFormat="1" ht="20.25" customHeight="1" x14ac:dyDescent="0.3">
      <c r="A1" s="240" t="s">
        <v>9</v>
      </c>
      <c r="B1" s="240"/>
      <c r="C1" s="240"/>
      <c r="D1" s="240"/>
      <c r="E1" s="240"/>
      <c r="F1" s="240"/>
      <c r="G1" s="240"/>
      <c r="H1" s="240"/>
      <c r="I1" s="240"/>
      <c r="J1" s="240"/>
      <c r="K1" s="240"/>
      <c r="L1" s="240"/>
      <c r="M1" s="240"/>
      <c r="N1" s="240"/>
      <c r="O1" s="240"/>
      <c r="P1" s="240"/>
      <c r="Q1" s="5"/>
      <c r="R1" s="5"/>
      <c r="S1" s="5"/>
    </row>
    <row r="2" spans="1:19" s="8" customFormat="1" ht="15" customHeight="1" x14ac:dyDescent="0.3">
      <c r="A2" s="241" t="s">
        <v>221</v>
      </c>
      <c r="B2" s="241"/>
      <c r="C2" s="241"/>
      <c r="D2" s="241"/>
      <c r="E2" s="241"/>
      <c r="F2" s="241"/>
      <c r="G2" s="241"/>
      <c r="H2" s="241"/>
      <c r="I2" s="241"/>
      <c r="J2" s="241"/>
      <c r="K2" s="241"/>
      <c r="L2" s="241"/>
      <c r="M2" s="241"/>
      <c r="N2" s="241"/>
      <c r="O2" s="241"/>
      <c r="P2" s="241"/>
      <c r="Q2" s="7"/>
      <c r="R2" s="7"/>
      <c r="S2" s="7"/>
    </row>
    <row r="3" spans="1:19" s="6" customFormat="1" ht="15" customHeight="1" x14ac:dyDescent="0.25">
      <c r="A3" s="242" t="s">
        <v>213</v>
      </c>
      <c r="B3" s="242"/>
      <c r="C3" s="242"/>
      <c r="D3" s="242"/>
      <c r="E3" s="242"/>
      <c r="F3" s="242"/>
      <c r="G3" s="242"/>
      <c r="H3" s="242"/>
      <c r="I3" s="242"/>
      <c r="J3" s="242"/>
      <c r="K3" s="242"/>
      <c r="L3" s="242"/>
      <c r="M3" s="242"/>
      <c r="N3" s="242"/>
      <c r="O3" s="242"/>
      <c r="P3" s="242"/>
      <c r="Q3" s="197"/>
      <c r="R3" s="197"/>
      <c r="S3" s="197"/>
    </row>
    <row r="4" spans="1:19" s="6" customFormat="1" ht="15" customHeight="1" x14ac:dyDescent="0.25">
      <c r="A4" s="160"/>
      <c r="B4" s="160"/>
      <c r="C4" s="160"/>
      <c r="D4" s="160"/>
      <c r="E4" s="160"/>
      <c r="F4" s="160"/>
      <c r="G4" s="160"/>
      <c r="H4" s="160"/>
      <c r="I4" s="160"/>
      <c r="J4" s="160"/>
      <c r="K4" s="160"/>
      <c r="L4" s="160"/>
      <c r="M4" s="160"/>
      <c r="N4" s="160"/>
      <c r="O4" s="160"/>
      <c r="P4" s="160"/>
      <c r="Q4" s="197"/>
      <c r="R4" s="197"/>
      <c r="S4" s="197"/>
    </row>
    <row r="5" spans="1:19" s="6" customFormat="1" ht="15" customHeight="1" x14ac:dyDescent="0.25">
      <c r="A5" s="9"/>
      <c r="B5" s="9"/>
      <c r="C5" s="9"/>
      <c r="D5" s="9"/>
      <c r="E5" s="9"/>
      <c r="F5" s="9"/>
      <c r="G5" s="9"/>
      <c r="H5" s="9"/>
      <c r="I5" s="9"/>
      <c r="J5" s="9"/>
      <c r="K5" s="9"/>
      <c r="L5" s="9"/>
      <c r="M5" s="9"/>
      <c r="N5" s="9"/>
      <c r="O5" s="1" t="s">
        <v>0</v>
      </c>
      <c r="P5" s="10" t="s">
        <v>202</v>
      </c>
      <c r="Q5" s="197"/>
      <c r="R5" s="197"/>
      <c r="S5" s="197"/>
    </row>
    <row r="6" spans="1:19" s="6" customFormat="1" ht="15" customHeight="1" x14ac:dyDescent="0.25">
      <c r="A6" s="9"/>
      <c r="B6" s="9"/>
      <c r="C6" s="9"/>
      <c r="D6" s="9"/>
      <c r="E6" s="9"/>
      <c r="F6" s="9"/>
      <c r="G6" s="9"/>
      <c r="H6" s="9"/>
      <c r="I6" s="9"/>
      <c r="J6" s="9"/>
      <c r="K6" s="9"/>
      <c r="L6" s="9"/>
      <c r="M6" s="9"/>
      <c r="N6" s="9"/>
      <c r="O6" s="1" t="s">
        <v>1</v>
      </c>
      <c r="P6" s="212" t="s">
        <v>193</v>
      </c>
      <c r="Q6" s="197"/>
      <c r="R6" s="197"/>
      <c r="S6" s="197"/>
    </row>
    <row r="7" spans="1:19" s="6" customFormat="1" ht="15" customHeight="1" x14ac:dyDescent="0.25">
      <c r="A7" s="11"/>
      <c r="B7" s="11"/>
      <c r="C7" s="11"/>
      <c r="D7" s="11"/>
      <c r="E7" s="12"/>
      <c r="F7" s="12"/>
      <c r="G7" s="12"/>
      <c r="H7" s="12"/>
      <c r="I7" s="12"/>
      <c r="J7" s="12"/>
      <c r="K7" s="12"/>
      <c r="L7" s="12"/>
      <c r="M7" s="12"/>
      <c r="N7" s="12"/>
      <c r="O7" s="1" t="s">
        <v>2</v>
      </c>
      <c r="P7" s="213">
        <v>0</v>
      </c>
    </row>
    <row r="8" spans="1:19" s="6" customFormat="1" ht="15" customHeight="1" thickBot="1" x14ac:dyDescent="0.3">
      <c r="A8" s="11"/>
      <c r="B8" s="11"/>
      <c r="C8" s="11"/>
      <c r="D8" s="11"/>
      <c r="E8" s="12"/>
      <c r="F8" s="12"/>
      <c r="G8" s="12"/>
      <c r="H8" s="12"/>
      <c r="I8" s="12"/>
      <c r="J8" s="12"/>
      <c r="K8" s="12"/>
      <c r="L8" s="12"/>
      <c r="M8" s="12"/>
      <c r="N8" s="12"/>
      <c r="P8" s="12"/>
    </row>
    <row r="9" spans="1:19" s="6" customFormat="1" ht="15" customHeight="1" x14ac:dyDescent="0.25">
      <c r="A9" s="243" t="s">
        <v>3</v>
      </c>
      <c r="B9" s="244"/>
      <c r="C9" s="244"/>
      <c r="D9" s="244"/>
      <c r="E9" s="244"/>
      <c r="F9" s="244"/>
      <c r="G9" s="244"/>
      <c r="H9" s="244"/>
      <c r="I9" s="244"/>
      <c r="J9" s="244"/>
      <c r="K9" s="244"/>
      <c r="L9" s="244"/>
      <c r="M9" s="244"/>
      <c r="N9" s="244"/>
      <c r="O9" s="244"/>
      <c r="P9" s="245"/>
    </row>
    <row r="10" spans="1:19" s="6" customFormat="1" ht="15" customHeight="1" thickBot="1" x14ac:dyDescent="0.3">
      <c r="A10" s="236" t="s">
        <v>4</v>
      </c>
      <c r="B10" s="237"/>
      <c r="C10" s="237"/>
      <c r="D10" s="237"/>
      <c r="E10" s="237"/>
      <c r="F10" s="237"/>
      <c r="G10" s="237"/>
      <c r="H10" s="237"/>
      <c r="I10" s="237"/>
      <c r="J10" s="237"/>
      <c r="K10" s="237"/>
      <c r="L10" s="237"/>
      <c r="M10" s="237"/>
      <c r="N10" s="237"/>
      <c r="O10" s="237"/>
      <c r="P10" s="238"/>
    </row>
    <row r="11" spans="1:19" s="6" customFormat="1" ht="15" customHeight="1" x14ac:dyDescent="0.25">
      <c r="A11" s="29"/>
      <c r="B11" s="28"/>
      <c r="C11" s="28"/>
      <c r="D11" s="29"/>
      <c r="E11" s="28"/>
      <c r="F11" s="28"/>
      <c r="G11" s="28"/>
      <c r="H11" s="28"/>
      <c r="I11" s="28"/>
      <c r="J11" s="28"/>
      <c r="K11" s="28"/>
      <c r="L11" s="28"/>
      <c r="M11" s="29"/>
      <c r="N11" s="29"/>
      <c r="O11" s="29"/>
      <c r="P11" s="29"/>
    </row>
    <row r="12" spans="1:19" s="13" customFormat="1" ht="15" customHeight="1" x14ac:dyDescent="0.25">
      <c r="A12" s="234" t="s">
        <v>10</v>
      </c>
      <c r="B12" s="235" t="s">
        <v>11</v>
      </c>
      <c r="C12" s="235"/>
      <c r="D12" s="234" t="s">
        <v>12</v>
      </c>
      <c r="E12" s="235" t="s">
        <v>13</v>
      </c>
      <c r="F12" s="235"/>
      <c r="G12" s="235"/>
      <c r="H12" s="235"/>
      <c r="I12" s="235"/>
      <c r="J12" s="235"/>
      <c r="K12" s="235"/>
      <c r="L12" s="235"/>
      <c r="M12" s="234" t="s">
        <v>14</v>
      </c>
      <c r="N12" s="234" t="s">
        <v>15</v>
      </c>
      <c r="O12" s="234" t="s">
        <v>16</v>
      </c>
      <c r="P12" s="234" t="s">
        <v>17</v>
      </c>
    </row>
    <row r="13" spans="1:19" s="14" customFormat="1" ht="55.7" customHeight="1" x14ac:dyDescent="0.25">
      <c r="A13" s="234"/>
      <c r="B13" s="246" t="s">
        <v>18</v>
      </c>
      <c r="C13" s="246" t="s">
        <v>19</v>
      </c>
      <c r="D13" s="234"/>
      <c r="E13" s="247" t="s">
        <v>20</v>
      </c>
      <c r="F13" s="247"/>
      <c r="G13" s="246" t="s">
        <v>21</v>
      </c>
      <c r="H13" s="246"/>
      <c r="I13" s="233" t="s">
        <v>216</v>
      </c>
      <c r="J13" s="233" t="s">
        <v>217</v>
      </c>
      <c r="K13" s="233" t="s">
        <v>217</v>
      </c>
      <c r="L13" s="233" t="s">
        <v>217</v>
      </c>
      <c r="M13" s="234"/>
      <c r="N13" s="234"/>
      <c r="O13" s="234"/>
      <c r="P13" s="234"/>
    </row>
    <row r="14" spans="1:19" s="15" customFormat="1" ht="25.5" customHeight="1" x14ac:dyDescent="0.25">
      <c r="A14" s="234"/>
      <c r="B14" s="246"/>
      <c r="C14" s="246"/>
      <c r="D14" s="234"/>
      <c r="E14" s="198" t="s">
        <v>22</v>
      </c>
      <c r="F14" s="198" t="s">
        <v>23</v>
      </c>
      <c r="G14" s="198" t="s">
        <v>24</v>
      </c>
      <c r="H14" s="198" t="s">
        <v>25</v>
      </c>
      <c r="I14" s="233"/>
      <c r="J14" s="233"/>
      <c r="K14" s="233"/>
      <c r="L14" s="233"/>
      <c r="M14" s="234"/>
      <c r="N14" s="234"/>
      <c r="O14" s="234"/>
      <c r="P14" s="234"/>
    </row>
    <row r="15" spans="1:19" s="15" customFormat="1" ht="15" customHeight="1" x14ac:dyDescent="0.25">
      <c r="A15" s="234"/>
      <c r="B15" s="246"/>
      <c r="C15" s="16">
        <f>'Encargos Sociais'!F68/100</f>
        <v>0</v>
      </c>
      <c r="D15" s="234"/>
      <c r="E15" s="214">
        <v>0</v>
      </c>
      <c r="F15" s="215">
        <v>0</v>
      </c>
      <c r="G15" s="214">
        <v>0</v>
      </c>
      <c r="H15" s="216">
        <v>0</v>
      </c>
      <c r="I15" s="209">
        <f>Insumos!E14</f>
        <v>0</v>
      </c>
      <c r="J15" s="217">
        <v>0</v>
      </c>
      <c r="K15" s="218">
        <v>0</v>
      </c>
      <c r="L15" s="217">
        <v>0</v>
      </c>
      <c r="M15" s="234"/>
      <c r="N15" s="234"/>
      <c r="O15" s="17">
        <f>CITL!$B$18</f>
        <v>0</v>
      </c>
      <c r="P15" s="234"/>
    </row>
    <row r="16" spans="1:19" ht="25.5" customHeight="1" thickBot="1" x14ac:dyDescent="0.25">
      <c r="A16" s="18" t="s">
        <v>5</v>
      </c>
      <c r="B16" s="19"/>
      <c r="C16" s="19"/>
      <c r="D16" s="19"/>
      <c r="E16" s="19"/>
      <c r="F16" s="19"/>
      <c r="G16" s="19"/>
      <c r="H16" s="19"/>
      <c r="I16" s="19"/>
      <c r="J16" s="19"/>
      <c r="K16" s="19"/>
      <c r="L16" s="19"/>
      <c r="M16" s="19"/>
      <c r="N16" s="19"/>
      <c r="O16" s="19"/>
      <c r="P16" s="19"/>
    </row>
    <row r="17" spans="1:16" s="15" customFormat="1" ht="25.5" customHeight="1" thickTop="1" x14ac:dyDescent="0.25">
      <c r="A17" s="208" t="s">
        <v>208</v>
      </c>
      <c r="B17" s="219">
        <v>0</v>
      </c>
      <c r="C17" s="21">
        <f>ROUND((IF(B17&lt;&gt;0,(B17)*$C$15,0)),2)</f>
        <v>0</v>
      </c>
      <c r="D17" s="21">
        <f>SUM(B17:C17)</f>
        <v>0</v>
      </c>
      <c r="E17" s="268">
        <f>ROUND((IF((B17&gt;0),($E$15*21)-(($E$15*21)*$F$15),0)),2)</f>
        <v>0</v>
      </c>
      <c r="F17" s="268"/>
      <c r="G17" s="270">
        <f>IF($B$17&gt;0,MAX(0,($G$15*(21*$H$15))-(6%*$B$17),0),0)</f>
        <v>0</v>
      </c>
      <c r="H17" s="270"/>
      <c r="I17" s="21">
        <f>IF(B17&lt;&gt;0,$I$15,0)</f>
        <v>0</v>
      </c>
      <c r="J17" s="21">
        <f>IF(B17&lt;&gt;0,$J$15,0)</f>
        <v>0</v>
      </c>
      <c r="K17" s="21">
        <f>IF(B17&lt;&gt;0,$K$15,0)</f>
        <v>0</v>
      </c>
      <c r="L17" s="21">
        <f>$L$15</f>
        <v>0</v>
      </c>
      <c r="M17" s="21">
        <f>SUM(E17:L17)</f>
        <v>0</v>
      </c>
      <c r="N17" s="21">
        <f>D17+M17</f>
        <v>0</v>
      </c>
      <c r="O17" s="21">
        <f>ROUND((N17*$O$15),2)</f>
        <v>0</v>
      </c>
      <c r="P17" s="23">
        <f>ROUND((N17+O17),2)</f>
        <v>0</v>
      </c>
    </row>
    <row r="18" spans="1:16" s="25" customFormat="1" ht="25.5" customHeight="1" x14ac:dyDescent="0.25">
      <c r="A18" s="3" t="s">
        <v>209</v>
      </c>
      <c r="B18" s="219">
        <v>0</v>
      </c>
      <c r="C18" s="24">
        <f>ROUND((IF(B18&lt;&gt;0,(B18)*$C$15,0)),2)</f>
        <v>0</v>
      </c>
      <c r="D18" s="24">
        <f>SUM(B18:C18)</f>
        <v>0</v>
      </c>
      <c r="E18" s="268">
        <f t="shared" ref="E18:E19" si="0">ROUND((IF((B18&gt;0),($E$15*21)-(($E$15*21)*$F$15),0)),2)</f>
        <v>0</v>
      </c>
      <c r="F18" s="268"/>
      <c r="G18" s="239">
        <f>IF($B$18&gt;0,MAX(0,($G$15*(21*$H$15))-(6%*$B$18),0),0)</f>
        <v>0</v>
      </c>
      <c r="H18" s="239"/>
      <c r="I18" s="24">
        <f>IF(B18&lt;&gt;0,$I$15,0)</f>
        <v>0</v>
      </c>
      <c r="J18" s="24">
        <f>IF(B18&lt;&gt;0,$J$15,0)</f>
        <v>0</v>
      </c>
      <c r="K18" s="24">
        <f>IF(B18&lt;&gt;0,$K$15,0)</f>
        <v>0</v>
      </c>
      <c r="L18" s="24">
        <f>$L$15</f>
        <v>0</v>
      </c>
      <c r="M18" s="24">
        <f>SUM(E18:L18)</f>
        <v>0</v>
      </c>
      <c r="N18" s="24">
        <f>D18+M18</f>
        <v>0</v>
      </c>
      <c r="O18" s="24">
        <f>ROUND((N18*$O$15),2)</f>
        <v>0</v>
      </c>
      <c r="P18" s="23">
        <f>ROUND((N18+O18),2)</f>
        <v>0</v>
      </c>
    </row>
    <row r="19" spans="1:16" s="25" customFormat="1" ht="25.5" customHeight="1" x14ac:dyDescent="0.25">
      <c r="A19" s="3" t="s">
        <v>210</v>
      </c>
      <c r="B19" s="219">
        <v>0</v>
      </c>
      <c r="C19" s="24">
        <f>ROUND((IF(B19&lt;&gt;0,(B19)*$C$15,0)),2)</f>
        <v>0</v>
      </c>
      <c r="D19" s="24">
        <f>SUM(B19:C19)</f>
        <v>0</v>
      </c>
      <c r="E19" s="268">
        <f t="shared" si="0"/>
        <v>0</v>
      </c>
      <c r="F19" s="268"/>
      <c r="G19" s="239">
        <f>IF($B$19&gt;0,MAX(0,($G$15*(21*$H$15))-(6%*$B$19),0),0)</f>
        <v>0</v>
      </c>
      <c r="H19" s="239"/>
      <c r="I19" s="24">
        <f>IF(B19&lt;&gt;0,$I$15,0)</f>
        <v>0</v>
      </c>
      <c r="J19" s="24">
        <f>IF(B19&lt;&gt;0,$J$15,0)</f>
        <v>0</v>
      </c>
      <c r="K19" s="24">
        <f>IF(B19&lt;&gt;0,$K$15,0)</f>
        <v>0</v>
      </c>
      <c r="L19" s="24">
        <f>$L$15</f>
        <v>0</v>
      </c>
      <c r="M19" s="24">
        <f>SUM(E19:L19)</f>
        <v>0</v>
      </c>
      <c r="N19" s="24">
        <f>D19+M19</f>
        <v>0</v>
      </c>
      <c r="O19" s="24">
        <f>ROUND((N19*$O$15),2)</f>
        <v>0</v>
      </c>
      <c r="P19" s="23">
        <f>ROUND((N19+O19),2)</f>
        <v>0</v>
      </c>
    </row>
    <row r="20" spans="1:16" ht="25.5" customHeight="1" thickBot="1" x14ac:dyDescent="0.25">
      <c r="A20" s="161" t="s">
        <v>206</v>
      </c>
      <c r="B20" s="161"/>
      <c r="C20" s="161"/>
      <c r="D20" s="161"/>
      <c r="E20" s="161"/>
      <c r="F20" s="161"/>
      <c r="G20" s="161"/>
      <c r="H20" s="161"/>
      <c r="I20" s="161"/>
      <c r="J20" s="161"/>
      <c r="K20" s="161"/>
      <c r="L20" s="161"/>
      <c r="M20" s="161"/>
      <c r="N20" s="161"/>
      <c r="O20" s="161"/>
      <c r="P20" s="161"/>
    </row>
    <row r="21" spans="1:16" ht="25.5" customHeight="1" thickTop="1" x14ac:dyDescent="0.2">
      <c r="A21" s="20" t="s">
        <v>208</v>
      </c>
      <c r="B21" s="155">
        <f>B17</f>
        <v>0</v>
      </c>
      <c r="C21" s="21">
        <f>ROUND((IF(B21&lt;&gt;0,(B21)*$C$15,0)),2)</f>
        <v>0</v>
      </c>
      <c r="D21" s="21">
        <f>SUM(B21:C21)</f>
        <v>0</v>
      </c>
      <c r="E21" s="268">
        <f>ROUND((IF((B21&gt;0),($E$15*21)-(($E$15*21)*$F$15),0)),2)</f>
        <v>0</v>
      </c>
      <c r="F21" s="268"/>
      <c r="G21" s="269">
        <f>IF($B$21&gt;0,MAX(0,($G$15*(21*$H$15))-(6%*$B$21),0),0)</f>
        <v>0</v>
      </c>
      <c r="H21" s="269"/>
      <c r="I21" s="199">
        <f>IF(B21&lt;&gt;0,$I$15,0)</f>
        <v>0</v>
      </c>
      <c r="J21" s="199">
        <f>IF(B21&lt;&gt;0,$J$15,0)</f>
        <v>0</v>
      </c>
      <c r="K21" s="199">
        <f>IF(B21&lt;&gt;0,$K$15,0)</f>
        <v>0</v>
      </c>
      <c r="L21" s="199">
        <f>$L$15</f>
        <v>0</v>
      </c>
      <c r="M21" s="199">
        <f>SUM(E21:L21)</f>
        <v>0</v>
      </c>
      <c r="N21" s="153">
        <f>D21+M21</f>
        <v>0</v>
      </c>
      <c r="O21" s="22">
        <f>ROUND((N21*$O$15),2)</f>
        <v>0</v>
      </c>
      <c r="P21" s="23">
        <f>ROUND((N21+O21),2)</f>
        <v>0</v>
      </c>
    </row>
    <row r="22" spans="1:16" ht="30" customHeight="1" x14ac:dyDescent="0.2"/>
    <row r="23" spans="1:16" ht="15" customHeight="1" x14ac:dyDescent="0.2">
      <c r="L23" s="26" t="s">
        <v>26</v>
      </c>
      <c r="M23" s="253"/>
      <c r="N23" s="253"/>
      <c r="O23" s="253"/>
      <c r="P23" s="253"/>
    </row>
    <row r="24" spans="1:16" ht="15" customHeight="1" x14ac:dyDescent="0.2">
      <c r="L24" s="26" t="s">
        <v>27</v>
      </c>
      <c r="M24" s="253"/>
      <c r="N24" s="253"/>
      <c r="O24" s="253"/>
      <c r="P24" s="253"/>
    </row>
    <row r="25" spans="1:16" ht="30" customHeight="1" thickBot="1" x14ac:dyDescent="0.25">
      <c r="A25" s="249" t="s">
        <v>218</v>
      </c>
      <c r="B25" s="249"/>
      <c r="C25" s="249"/>
      <c r="D25" s="249"/>
      <c r="E25" s="249"/>
      <c r="F25" s="249"/>
      <c r="G25" s="249"/>
      <c r="H25" s="249"/>
      <c r="I25" s="249"/>
      <c r="J25" s="249"/>
      <c r="K25" s="249"/>
      <c r="L25" s="249"/>
      <c r="M25" s="249"/>
      <c r="N25" s="249"/>
      <c r="O25" s="249"/>
      <c r="P25" s="249"/>
    </row>
    <row r="26" spans="1:16" ht="30" customHeight="1" thickTop="1" x14ac:dyDescent="0.2">
      <c r="A26" s="163"/>
      <c r="B26" s="163"/>
      <c r="C26" s="163"/>
      <c r="D26" s="163"/>
      <c r="E26" s="163"/>
      <c r="F26" s="163"/>
      <c r="G26" s="163"/>
      <c r="H26" s="163"/>
      <c r="I26" s="163"/>
      <c r="J26" s="163"/>
      <c r="K26" s="163"/>
      <c r="L26" s="163"/>
      <c r="M26" s="163"/>
      <c r="N26" s="163"/>
      <c r="O26" s="163"/>
      <c r="P26" s="163"/>
    </row>
    <row r="27" spans="1:16" ht="30" customHeight="1" x14ac:dyDescent="0.2">
      <c r="A27" s="163"/>
      <c r="B27" s="166" t="s">
        <v>194</v>
      </c>
      <c r="C27" s="167" t="s">
        <v>195</v>
      </c>
      <c r="D27" s="167" t="s">
        <v>196</v>
      </c>
      <c r="E27" s="271" t="s">
        <v>7</v>
      </c>
      <c r="F27" s="272"/>
      <c r="G27" s="273" t="s">
        <v>197</v>
      </c>
      <c r="H27" s="274"/>
      <c r="I27" s="163"/>
      <c r="J27" s="163"/>
      <c r="K27" s="163"/>
      <c r="L27" s="163"/>
      <c r="M27" s="163"/>
      <c r="N27" s="163"/>
      <c r="O27" s="163"/>
      <c r="P27" s="163"/>
    </row>
    <row r="28" spans="1:16" ht="24.95" customHeight="1" thickBot="1" x14ac:dyDescent="0.25">
      <c r="A28" s="164" t="s">
        <v>207</v>
      </c>
      <c r="B28" s="165"/>
      <c r="C28" s="165"/>
      <c r="D28" s="165"/>
      <c r="E28" s="165"/>
      <c r="F28" s="165"/>
      <c r="J28" s="207"/>
      <c r="L28" s="26"/>
      <c r="M28" s="162"/>
      <c r="N28" s="162"/>
      <c r="O28" s="162"/>
      <c r="P28" s="162"/>
    </row>
    <row r="29" spans="1:16" ht="24.95" customHeight="1" thickTop="1" x14ac:dyDescent="0.2">
      <c r="A29" s="20" t="str">
        <f>A17</f>
        <v>Arte Finalista (CBO 7661-20) - 24m - 44h</v>
      </c>
      <c r="B29" s="168">
        <f>P17</f>
        <v>0</v>
      </c>
      <c r="C29" s="170">
        <v>1</v>
      </c>
      <c r="D29" s="171">
        <f>B29*C29</f>
        <v>0</v>
      </c>
      <c r="E29" s="263">
        <v>30</v>
      </c>
      <c r="F29" s="264"/>
      <c r="G29" s="265">
        <f>D29*E29</f>
        <v>0</v>
      </c>
      <c r="H29" s="266"/>
      <c r="J29" s="207"/>
      <c r="L29" s="26"/>
      <c r="M29" s="162"/>
      <c r="N29" s="162"/>
      <c r="O29" s="162"/>
      <c r="P29" s="162"/>
    </row>
    <row r="30" spans="1:16" ht="24.95" customHeight="1" x14ac:dyDescent="0.2">
      <c r="A30" s="3" t="str">
        <f>A18</f>
        <v>Cortador Gráfico (CBO 7663-20) - 36m - 44h</v>
      </c>
      <c r="B30" s="168">
        <f>P18</f>
        <v>0</v>
      </c>
      <c r="C30" s="172">
        <v>1</v>
      </c>
      <c r="D30" s="173">
        <f t="shared" ref="D30:D31" si="1">B30*C30</f>
        <v>0</v>
      </c>
      <c r="E30" s="254">
        <v>30</v>
      </c>
      <c r="F30" s="254"/>
      <c r="G30" s="267">
        <f t="shared" ref="G30:G31" si="2">D30*E30</f>
        <v>0</v>
      </c>
      <c r="H30" s="267"/>
      <c r="L30" s="26"/>
      <c r="M30" s="162"/>
      <c r="N30" s="162"/>
      <c r="O30" s="162"/>
      <c r="P30" s="162"/>
    </row>
    <row r="31" spans="1:16" ht="24.95" customHeight="1" x14ac:dyDescent="0.2">
      <c r="A31" s="3" t="str">
        <f>A19</f>
        <v>Bloquista (CBO 7663-15) - 24m - 44h</v>
      </c>
      <c r="B31" s="168">
        <f>P19</f>
        <v>0</v>
      </c>
      <c r="C31" s="172">
        <v>1</v>
      </c>
      <c r="D31" s="173">
        <f t="shared" si="1"/>
        <v>0</v>
      </c>
      <c r="E31" s="254">
        <v>30</v>
      </c>
      <c r="F31" s="254"/>
      <c r="G31" s="255">
        <f t="shared" si="2"/>
        <v>0</v>
      </c>
      <c r="H31" s="255"/>
      <c r="L31" s="26"/>
      <c r="M31" s="162"/>
      <c r="N31" s="162"/>
      <c r="O31" s="162"/>
      <c r="P31" s="162"/>
    </row>
    <row r="32" spans="1:16" ht="24.95" customHeight="1" x14ac:dyDescent="0.2">
      <c r="A32" s="174"/>
      <c r="B32" s="175"/>
      <c r="C32" s="176"/>
      <c r="D32" s="200">
        <f>SUM(D29:D31)</f>
        <v>0</v>
      </c>
      <c r="E32" s="177"/>
      <c r="F32" s="177"/>
      <c r="G32" s="258"/>
      <c r="H32" s="258"/>
      <c r="L32" s="26"/>
      <c r="M32" s="162"/>
      <c r="N32" s="162"/>
      <c r="O32" s="162"/>
      <c r="P32" s="162"/>
    </row>
    <row r="33" spans="1:16" ht="24.95" customHeight="1" thickBot="1" x14ac:dyDescent="0.25">
      <c r="A33" s="161" t="s">
        <v>212</v>
      </c>
      <c r="B33" s="161"/>
      <c r="C33" s="161"/>
      <c r="D33" s="161"/>
      <c r="E33" s="161"/>
      <c r="F33" s="161"/>
      <c r="L33" s="26"/>
      <c r="M33" s="162"/>
      <c r="N33" s="162"/>
      <c r="O33" s="162"/>
      <c r="P33" s="162"/>
    </row>
    <row r="34" spans="1:16" ht="24.95" customHeight="1" thickTop="1" x14ac:dyDescent="0.2">
      <c r="A34" s="20" t="str">
        <f>A21</f>
        <v>Arte Finalista (CBO 7661-20) - 24m - 44h</v>
      </c>
      <c r="B34" s="155">
        <f>P21</f>
        <v>0</v>
      </c>
      <c r="C34" s="169">
        <v>1</v>
      </c>
      <c r="D34" s="30">
        <f>B34*C34</f>
        <v>0</v>
      </c>
      <c r="E34" s="259">
        <f>2+(15/30)</f>
        <v>2.5</v>
      </c>
      <c r="F34" s="259"/>
      <c r="G34" s="260">
        <f>D34*E34</f>
        <v>0</v>
      </c>
      <c r="H34" s="261"/>
      <c r="L34" s="26"/>
      <c r="M34" s="162"/>
      <c r="N34" s="162"/>
      <c r="O34" s="162"/>
      <c r="P34" s="162"/>
    </row>
    <row r="35" spans="1:16" ht="24.95" customHeight="1" thickBot="1" x14ac:dyDescent="0.25">
      <c r="A35" s="161" t="s">
        <v>211</v>
      </c>
      <c r="B35" s="161"/>
      <c r="C35" s="161"/>
      <c r="D35" s="161"/>
      <c r="E35" s="161"/>
      <c r="F35" s="161"/>
      <c r="L35" s="26"/>
      <c r="M35" s="162"/>
      <c r="N35" s="162"/>
      <c r="O35" s="162"/>
      <c r="P35" s="162"/>
    </row>
    <row r="36" spans="1:16" ht="24.95" customHeight="1" thickTop="1" thickBot="1" x14ac:dyDescent="0.25">
      <c r="A36" s="20" t="str">
        <f>A21</f>
        <v>Arte Finalista (CBO 7661-20) - 24m - 44h</v>
      </c>
      <c r="B36" s="155">
        <f>P21</f>
        <v>0</v>
      </c>
      <c r="C36" s="169">
        <v>1</v>
      </c>
      <c r="D36" s="30">
        <f>B36*C36</f>
        <v>0</v>
      </c>
      <c r="E36" s="262">
        <v>7</v>
      </c>
      <c r="F36" s="262"/>
      <c r="G36" s="260">
        <f>D36*E36</f>
        <v>0</v>
      </c>
      <c r="H36" s="261"/>
      <c r="K36" s="178" t="s">
        <v>8</v>
      </c>
      <c r="L36" s="256">
        <f>G29+G30+G31+G34+G36</f>
        <v>0</v>
      </c>
      <c r="M36" s="257"/>
      <c r="N36" s="162"/>
      <c r="O36" s="162"/>
      <c r="P36" s="162"/>
    </row>
    <row r="37" spans="1:16" ht="30" customHeight="1" thickBot="1" x14ac:dyDescent="0.25">
      <c r="A37" s="249" t="s">
        <v>219</v>
      </c>
      <c r="B37" s="249"/>
      <c r="C37" s="249"/>
      <c r="D37" s="249"/>
      <c r="E37" s="249"/>
      <c r="F37" s="249"/>
      <c r="G37" s="249"/>
      <c r="H37" s="249"/>
      <c r="I37" s="249"/>
      <c r="J37" s="249"/>
      <c r="K37" s="249"/>
      <c r="L37" s="249"/>
      <c r="M37" s="249"/>
      <c r="N37" s="249"/>
      <c r="O37" s="249"/>
      <c r="P37" s="249"/>
    </row>
    <row r="38" spans="1:16" ht="13.5" customHeight="1" thickTop="1" x14ac:dyDescent="0.2">
      <c r="A38" s="250"/>
      <c r="B38" s="250"/>
      <c r="C38" s="250"/>
      <c r="D38" s="250"/>
      <c r="E38" s="250"/>
      <c r="F38" s="250"/>
      <c r="G38" s="250"/>
      <c r="H38" s="250"/>
      <c r="I38" s="250"/>
      <c r="J38" s="250"/>
      <c r="K38" s="250"/>
      <c r="L38" s="250"/>
      <c r="M38" s="250"/>
      <c r="N38" s="250"/>
      <c r="O38" s="250"/>
      <c r="P38" s="250"/>
    </row>
    <row r="39" spans="1:16" ht="15" customHeight="1" x14ac:dyDescent="0.2">
      <c r="A39" s="248" t="s">
        <v>28</v>
      </c>
      <c r="B39" s="248"/>
      <c r="C39" s="248"/>
      <c r="D39" s="248"/>
      <c r="E39" s="248"/>
      <c r="F39" s="248"/>
      <c r="G39" s="248"/>
      <c r="H39" s="248"/>
      <c r="I39" s="248"/>
      <c r="J39" s="248"/>
      <c r="K39" s="248"/>
      <c r="L39" s="248"/>
      <c r="M39" s="248"/>
      <c r="N39" s="248"/>
      <c r="O39" s="248"/>
      <c r="P39" s="248"/>
    </row>
    <row r="40" spans="1:16" s="27" customFormat="1" ht="15" customHeight="1" x14ac:dyDescent="0.2">
      <c r="A40" s="251" t="s">
        <v>214</v>
      </c>
      <c r="B40" s="251"/>
      <c r="C40" s="251"/>
      <c r="D40" s="251"/>
      <c r="E40" s="251"/>
      <c r="F40" s="251"/>
      <c r="G40" s="251"/>
      <c r="H40" s="251"/>
      <c r="I40" s="251"/>
      <c r="J40" s="251"/>
      <c r="K40" s="251"/>
      <c r="L40" s="251"/>
      <c r="M40" s="251"/>
      <c r="N40" s="251"/>
      <c r="O40" s="251"/>
      <c r="P40" s="251"/>
    </row>
    <row r="41" spans="1:16" s="27" customFormat="1" ht="15" customHeight="1" x14ac:dyDescent="0.2">
      <c r="A41" s="248" t="s">
        <v>215</v>
      </c>
      <c r="B41" s="248"/>
      <c r="C41" s="248"/>
      <c r="D41" s="248"/>
      <c r="E41" s="248"/>
      <c r="F41" s="248"/>
      <c r="G41" s="248"/>
      <c r="H41" s="248"/>
      <c r="I41" s="248"/>
      <c r="J41" s="248"/>
      <c r="K41" s="248"/>
      <c r="L41" s="248"/>
      <c r="M41" s="248"/>
      <c r="N41" s="248"/>
      <c r="O41" s="248"/>
      <c r="P41" s="248"/>
    </row>
    <row r="42" spans="1:16" s="27" customFormat="1" ht="15" customHeight="1" x14ac:dyDescent="0.2">
      <c r="A42" s="252" t="s">
        <v>220</v>
      </c>
      <c r="B42" s="252"/>
      <c r="C42" s="252"/>
      <c r="D42" s="252"/>
      <c r="E42" s="252"/>
      <c r="F42" s="252"/>
      <c r="G42" s="252"/>
      <c r="H42" s="252"/>
      <c r="I42" s="252"/>
      <c r="J42" s="252"/>
      <c r="K42" s="252"/>
      <c r="L42" s="252"/>
      <c r="M42" s="252"/>
      <c r="N42" s="252"/>
      <c r="O42" s="252"/>
      <c r="P42" s="252"/>
    </row>
    <row r="43" spans="1:16" ht="15" customHeight="1" x14ac:dyDescent="0.2">
      <c r="A43" s="248" t="s">
        <v>29</v>
      </c>
      <c r="B43" s="248"/>
      <c r="C43" s="248"/>
      <c r="D43" s="248"/>
      <c r="E43" s="248"/>
      <c r="F43" s="248"/>
      <c r="G43" s="248"/>
      <c r="H43" s="248"/>
      <c r="I43" s="248"/>
      <c r="J43" s="248"/>
      <c r="K43" s="248"/>
      <c r="L43" s="248"/>
      <c r="M43" s="248"/>
      <c r="N43" s="248"/>
      <c r="O43" s="248"/>
      <c r="P43" s="248"/>
    </row>
    <row r="44" spans="1:16" ht="15" customHeight="1" x14ac:dyDescent="0.2">
      <c r="A44" s="248" t="s">
        <v>30</v>
      </c>
      <c r="B44" s="248"/>
      <c r="C44" s="248"/>
      <c r="D44" s="248"/>
      <c r="E44" s="248"/>
      <c r="F44" s="248"/>
      <c r="G44" s="248"/>
      <c r="H44" s="248"/>
      <c r="I44" s="248"/>
      <c r="J44" s="248"/>
      <c r="K44" s="248"/>
      <c r="L44" s="248"/>
      <c r="M44" s="248"/>
      <c r="N44" s="248"/>
      <c r="O44" s="248"/>
      <c r="P44" s="248"/>
    </row>
    <row r="46" spans="1:16" x14ac:dyDescent="0.2">
      <c r="A46" s="202" t="s">
        <v>135</v>
      </c>
      <c r="B46" s="220"/>
      <c r="C46" s="220"/>
    </row>
  </sheetData>
  <sheetProtection algorithmName="SHA-512" hashValue="IxL1eUASh3Yw9HqtpTaEUhXY1s0KUGXjn5Lg/PpKSshgQ1wGnrG0guBF4KgC5pgw967zF298VjqPzO2xNiCQFg==" saltValue="RIUIIWx2XOr92R9XzLlcaA==" spinCount="100000" sheet="1" objects="1" scenarios="1" selectLockedCells="1"/>
  <mergeCells count="54">
    <mergeCell ref="G27:H27"/>
    <mergeCell ref="E18:F18"/>
    <mergeCell ref="E19:F19"/>
    <mergeCell ref="G19:H19"/>
    <mergeCell ref="E21:F21"/>
    <mergeCell ref="G21:H21"/>
    <mergeCell ref="E17:F17"/>
    <mergeCell ref="G17:H17"/>
    <mergeCell ref="M23:P23"/>
    <mergeCell ref="M24:P24"/>
    <mergeCell ref="E31:F31"/>
    <mergeCell ref="G31:H31"/>
    <mergeCell ref="L36:M36"/>
    <mergeCell ref="G32:H32"/>
    <mergeCell ref="E34:F34"/>
    <mergeCell ref="G34:H34"/>
    <mergeCell ref="E36:F36"/>
    <mergeCell ref="G36:H36"/>
    <mergeCell ref="E29:F29"/>
    <mergeCell ref="G29:H29"/>
    <mergeCell ref="E30:F30"/>
    <mergeCell ref="G30:H30"/>
    <mergeCell ref="A25:P25"/>
    <mergeCell ref="E27:F27"/>
    <mergeCell ref="A44:P44"/>
    <mergeCell ref="A37:P37"/>
    <mergeCell ref="A38:P38"/>
    <mergeCell ref="A39:P39"/>
    <mergeCell ref="A40:P40"/>
    <mergeCell ref="A41:P41"/>
    <mergeCell ref="A42:P42"/>
    <mergeCell ref="A43:P43"/>
    <mergeCell ref="A1:P1"/>
    <mergeCell ref="A2:P2"/>
    <mergeCell ref="A3:P3"/>
    <mergeCell ref="A9:P9"/>
    <mergeCell ref="M12:M15"/>
    <mergeCell ref="N12:N15"/>
    <mergeCell ref="O12:O14"/>
    <mergeCell ref="P12:P15"/>
    <mergeCell ref="B13:B15"/>
    <mergeCell ref="C13:C14"/>
    <mergeCell ref="E13:F13"/>
    <mergeCell ref="G13:H13"/>
    <mergeCell ref="D12:D15"/>
    <mergeCell ref="E12:L12"/>
    <mergeCell ref="L13:L14"/>
    <mergeCell ref="A12:A15"/>
    <mergeCell ref="B12:C12"/>
    <mergeCell ref="A10:P10"/>
    <mergeCell ref="G18:H18"/>
    <mergeCell ref="I13:I14"/>
    <mergeCell ref="J13:J14"/>
    <mergeCell ref="K13:K14"/>
  </mergeCells>
  <printOptions horizontalCentered="1"/>
  <pageMargins left="0.11811023622047245" right="0.11811023622047245" top="0.56000000000000005" bottom="0.27" header="0.12" footer="0.05"/>
  <pageSetup paperSize="9" scale="40" firstPageNumber="0" orientation="portrait" horizontalDpi="300" verticalDpi="300" r:id="rId1"/>
  <headerFooter>
    <oddHeader>&amp;C&amp;G&amp;R&amp;8&amp;P</oddHeader>
    <oddFooter>&amp;L&amp;8&amp;G
   &amp;"Arial,Negrito"&amp;K08-024SCCAT/CFIC/SECOFC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70"/>
  <sheetViews>
    <sheetView view="pageBreakPreview" zoomScaleNormal="100" workbookViewId="0">
      <selection activeCell="F8" sqref="F8"/>
    </sheetView>
  </sheetViews>
  <sheetFormatPr defaultRowHeight="12.75" x14ac:dyDescent="0.2"/>
  <cols>
    <col min="1" max="6" width="9.7109375" style="63" customWidth="1"/>
    <col min="7" max="8" width="44.7109375" style="63" customWidth="1"/>
    <col min="9" max="1025" width="9.140625" style="63" customWidth="1"/>
  </cols>
  <sheetData>
    <row r="1" spans="1:8" ht="18" x14ac:dyDescent="0.25">
      <c r="A1" s="275" t="str">
        <f>Postos!A1:P1</f>
        <v>TRIBUNAL REGIONAL ELEITORAL DO PARANÁ</v>
      </c>
      <c r="B1" s="275"/>
      <c r="C1" s="275"/>
      <c r="D1" s="275"/>
      <c r="E1" s="275"/>
      <c r="F1" s="275"/>
      <c r="G1" s="275"/>
      <c r="H1" s="275"/>
    </row>
    <row r="2" spans="1:8" x14ac:dyDescent="0.2">
      <c r="A2" s="276" t="str">
        <f>Postos!A2:P2</f>
        <v>Planilha de Custos e Formação de Preços - Base Licitante</v>
      </c>
      <c r="B2" s="276"/>
      <c r="C2" s="276"/>
      <c r="D2" s="276"/>
      <c r="E2" s="276"/>
      <c r="F2" s="276"/>
      <c r="G2" s="276"/>
      <c r="H2" s="276"/>
    </row>
    <row r="3" spans="1:8" x14ac:dyDescent="0.2">
      <c r="A3" s="277" t="str">
        <f>Postos!A3:P3</f>
        <v>Serviços de Arte Finalista, Cortador Gráfico e Bloquista</v>
      </c>
      <c r="B3" s="277"/>
      <c r="C3" s="277"/>
      <c r="D3" s="277"/>
      <c r="E3" s="277"/>
      <c r="F3" s="277"/>
      <c r="G3" s="277"/>
      <c r="H3" s="277"/>
    </row>
    <row r="4" spans="1:8" x14ac:dyDescent="0.2">
      <c r="A4" s="34"/>
      <c r="B4" s="34"/>
      <c r="C4" s="34"/>
      <c r="D4" s="34"/>
      <c r="E4" s="34"/>
      <c r="F4" s="35"/>
      <c r="G4" s="36"/>
      <c r="H4" s="36"/>
    </row>
    <row r="5" spans="1:8" x14ac:dyDescent="0.2">
      <c r="A5" s="278" t="str">
        <f>Postos!A9:P9</f>
        <v>Empresa</v>
      </c>
      <c r="B5" s="278"/>
      <c r="C5" s="278"/>
      <c r="D5" s="278"/>
      <c r="E5" s="278"/>
      <c r="F5" s="278"/>
      <c r="G5" s="278"/>
      <c r="H5" s="278"/>
    </row>
    <row r="6" spans="1:8" x14ac:dyDescent="0.2">
      <c r="A6" s="279" t="str">
        <f>Postos!A10:P10</f>
        <v>CNPJ</v>
      </c>
      <c r="B6" s="279"/>
      <c r="C6" s="279"/>
      <c r="D6" s="279"/>
      <c r="E6" s="279"/>
      <c r="F6" s="279"/>
      <c r="G6" s="279"/>
      <c r="H6" s="279"/>
    </row>
    <row r="7" spans="1:8" x14ac:dyDescent="0.2">
      <c r="A7" s="32"/>
      <c r="B7" s="32"/>
      <c r="C7" s="32"/>
      <c r="D7" s="32"/>
      <c r="E7" s="32"/>
      <c r="F7" s="32"/>
      <c r="G7" s="32"/>
      <c r="H7" s="32"/>
    </row>
    <row r="8" spans="1:8" ht="12.75" customHeight="1" x14ac:dyDescent="0.2">
      <c r="A8" s="280" t="s">
        <v>31</v>
      </c>
      <c r="B8" s="280"/>
      <c r="C8" s="280"/>
      <c r="D8" s="280"/>
      <c r="E8" s="280"/>
      <c r="F8" s="221"/>
      <c r="G8" s="37" t="s">
        <v>32</v>
      </c>
      <c r="H8" s="37"/>
    </row>
    <row r="9" spans="1:8" x14ac:dyDescent="0.2">
      <c r="A9" s="280"/>
      <c r="B9" s="280"/>
      <c r="C9" s="280"/>
      <c r="D9" s="280"/>
      <c r="E9" s="280"/>
      <c r="F9" s="221"/>
      <c r="G9" s="37" t="s">
        <v>33</v>
      </c>
      <c r="H9" s="37"/>
    </row>
    <row r="10" spans="1:8" x14ac:dyDescent="0.2">
      <c r="A10" s="32"/>
      <c r="B10" s="32"/>
      <c r="C10" s="32"/>
      <c r="D10" s="32"/>
      <c r="E10" s="32"/>
      <c r="F10" s="32"/>
      <c r="G10" s="32"/>
      <c r="H10" s="32"/>
    </row>
    <row r="11" spans="1:8" ht="27" customHeight="1" x14ac:dyDescent="0.2">
      <c r="A11" s="281" t="s">
        <v>34</v>
      </c>
      <c r="B11" s="281"/>
      <c r="C11" s="281"/>
      <c r="D11" s="281"/>
      <c r="E11" s="281"/>
      <c r="F11" s="281"/>
      <c r="G11" s="281"/>
      <c r="H11" s="281"/>
    </row>
    <row r="12" spans="1:8" x14ac:dyDescent="0.2">
      <c r="A12" s="33"/>
      <c r="B12" s="33"/>
      <c r="C12" s="33"/>
      <c r="D12" s="33"/>
      <c r="E12" s="33"/>
      <c r="F12" s="38"/>
      <c r="G12" s="36"/>
      <c r="H12" s="36"/>
    </row>
    <row r="13" spans="1:8" ht="17.25" x14ac:dyDescent="0.3">
      <c r="A13" s="282" t="s">
        <v>35</v>
      </c>
      <c r="B13" s="282"/>
      <c r="C13" s="282"/>
      <c r="D13" s="282"/>
      <c r="E13" s="282"/>
      <c r="F13" s="282"/>
      <c r="G13" s="282"/>
      <c r="H13" s="39"/>
    </row>
    <row r="14" spans="1:8" x14ac:dyDescent="0.2">
      <c r="A14" s="32"/>
      <c r="B14" s="32"/>
      <c r="C14" s="32"/>
      <c r="D14" s="32"/>
      <c r="E14" s="32"/>
      <c r="F14" s="40" t="s">
        <v>36</v>
      </c>
      <c r="G14" s="40" t="s">
        <v>37</v>
      </c>
      <c r="H14" s="40" t="s">
        <v>38</v>
      </c>
    </row>
    <row r="15" spans="1:8" x14ac:dyDescent="0.2">
      <c r="A15" s="283" t="s">
        <v>39</v>
      </c>
      <c r="B15" s="283"/>
      <c r="C15" s="283"/>
      <c r="D15" s="283"/>
      <c r="E15" s="283"/>
      <c r="F15" s="224">
        <v>0</v>
      </c>
      <c r="G15" s="41" t="s">
        <v>40</v>
      </c>
      <c r="H15" s="41" t="s">
        <v>41</v>
      </c>
    </row>
    <row r="16" spans="1:8" x14ac:dyDescent="0.2">
      <c r="A16" s="283" t="s">
        <v>42</v>
      </c>
      <c r="B16" s="283"/>
      <c r="C16" s="283"/>
      <c r="D16" s="283"/>
      <c r="E16" s="283"/>
      <c r="F16" s="224">
        <v>0</v>
      </c>
      <c r="G16" s="41" t="s">
        <v>43</v>
      </c>
      <c r="H16" s="41" t="s">
        <v>44</v>
      </c>
    </row>
    <row r="17" spans="1:8" x14ac:dyDescent="0.2">
      <c r="A17" s="283" t="s">
        <v>45</v>
      </c>
      <c r="B17" s="283"/>
      <c r="C17" s="283"/>
      <c r="D17" s="283"/>
      <c r="E17" s="283"/>
      <c r="F17" s="224">
        <v>0</v>
      </c>
      <c r="G17" s="41" t="s">
        <v>46</v>
      </c>
      <c r="H17" s="41" t="s">
        <v>47</v>
      </c>
    </row>
    <row r="18" spans="1:8" x14ac:dyDescent="0.2">
      <c r="A18" s="283" t="s">
        <v>48</v>
      </c>
      <c r="B18" s="283"/>
      <c r="C18" s="283"/>
      <c r="D18" s="283"/>
      <c r="E18" s="283"/>
      <c r="F18" s="224">
        <v>0</v>
      </c>
      <c r="G18" s="41" t="s">
        <v>49</v>
      </c>
      <c r="H18" s="41" t="s">
        <v>50</v>
      </c>
    </row>
    <row r="19" spans="1:8" ht="22.5" x14ac:dyDescent="0.2">
      <c r="A19" s="283" t="s">
        <v>51</v>
      </c>
      <c r="B19" s="283"/>
      <c r="C19" s="283"/>
      <c r="D19" s="283"/>
      <c r="E19" s="283"/>
      <c r="F19" s="224">
        <v>0</v>
      </c>
      <c r="G19" s="41" t="s">
        <v>52</v>
      </c>
      <c r="H19" s="41" t="s">
        <v>53</v>
      </c>
    </row>
    <row r="20" spans="1:8" x14ac:dyDescent="0.2">
      <c r="A20" s="283" t="s">
        <v>54</v>
      </c>
      <c r="B20" s="283"/>
      <c r="C20" s="283"/>
      <c r="D20" s="283"/>
      <c r="E20" s="283"/>
      <c r="F20" s="224">
        <v>0</v>
      </c>
      <c r="G20" s="41" t="s">
        <v>55</v>
      </c>
      <c r="H20" s="41" t="s">
        <v>56</v>
      </c>
    </row>
    <row r="21" spans="1:8" ht="33.75" x14ac:dyDescent="0.2">
      <c r="A21" s="42" t="s">
        <v>57</v>
      </c>
      <c r="B21" s="222">
        <v>0</v>
      </c>
      <c r="C21" s="42" t="s">
        <v>58</v>
      </c>
      <c r="D21" s="223">
        <v>0</v>
      </c>
      <c r="E21" s="42" t="s">
        <v>59</v>
      </c>
      <c r="F21" s="43">
        <f>B21*D21</f>
        <v>0</v>
      </c>
      <c r="G21" s="41" t="s">
        <v>60</v>
      </c>
      <c r="H21" s="41" t="s">
        <v>61</v>
      </c>
    </row>
    <row r="22" spans="1:8" ht="22.5" x14ac:dyDescent="0.2">
      <c r="A22" s="283" t="s">
        <v>62</v>
      </c>
      <c r="B22" s="283"/>
      <c r="C22" s="283"/>
      <c r="D22" s="283"/>
      <c r="E22" s="283"/>
      <c r="F22" s="225">
        <v>0</v>
      </c>
      <c r="G22" s="41" t="s">
        <v>63</v>
      </c>
      <c r="H22" s="41" t="s">
        <v>64</v>
      </c>
    </row>
    <row r="23" spans="1:8" ht="13.5" customHeight="1" x14ac:dyDescent="0.2">
      <c r="A23" s="284" t="s">
        <v>65</v>
      </c>
      <c r="B23" s="284"/>
      <c r="C23" s="284"/>
      <c r="D23" s="284"/>
      <c r="E23" s="284"/>
      <c r="F23" s="44">
        <f>SUM(F15:F22)</f>
        <v>0</v>
      </c>
      <c r="G23" s="45"/>
      <c r="H23" s="46"/>
    </row>
    <row r="24" spans="1:8" x14ac:dyDescent="0.2">
      <c r="A24" s="31"/>
      <c r="B24" s="31"/>
      <c r="C24" s="31"/>
      <c r="D24" s="31"/>
      <c r="E24" s="31"/>
      <c r="F24" s="38"/>
      <c r="G24" s="46"/>
      <c r="H24" s="46"/>
    </row>
    <row r="25" spans="1:8" ht="17.25" x14ac:dyDescent="0.3">
      <c r="A25" s="282" t="s">
        <v>66</v>
      </c>
      <c r="B25" s="282"/>
      <c r="C25" s="282"/>
      <c r="D25" s="282"/>
      <c r="E25" s="282"/>
      <c r="F25" s="282"/>
      <c r="G25" s="282"/>
      <c r="H25" s="39"/>
    </row>
    <row r="26" spans="1:8" x14ac:dyDescent="0.2">
      <c r="A26" s="32"/>
      <c r="B26" s="32"/>
      <c r="C26" s="32"/>
      <c r="D26" s="32"/>
      <c r="E26" s="32"/>
      <c r="F26" s="40" t="s">
        <v>36</v>
      </c>
      <c r="G26" s="40" t="s">
        <v>37</v>
      </c>
      <c r="H26" s="40" t="s">
        <v>38</v>
      </c>
    </row>
    <row r="27" spans="1:8" ht="33.75" x14ac:dyDescent="0.2">
      <c r="A27" s="283" t="s">
        <v>67</v>
      </c>
      <c r="B27" s="283"/>
      <c r="C27" s="283"/>
      <c r="D27" s="283"/>
      <c r="E27" s="283"/>
      <c r="F27" s="226">
        <v>0</v>
      </c>
      <c r="G27" s="41" t="s">
        <v>68</v>
      </c>
      <c r="H27" s="41" t="s">
        <v>69</v>
      </c>
    </row>
    <row r="28" spans="1:8" ht="33.75" x14ac:dyDescent="0.2">
      <c r="A28" s="283" t="s">
        <v>70</v>
      </c>
      <c r="B28" s="283"/>
      <c r="C28" s="283"/>
      <c r="D28" s="283"/>
      <c r="E28" s="283"/>
      <c r="F28" s="226">
        <v>0</v>
      </c>
      <c r="G28" s="41" t="s">
        <v>71</v>
      </c>
      <c r="H28" s="41" t="s">
        <v>72</v>
      </c>
    </row>
    <row r="29" spans="1:8" x14ac:dyDescent="0.2">
      <c r="A29" s="285" t="s">
        <v>73</v>
      </c>
      <c r="B29" s="285"/>
      <c r="C29" s="285"/>
      <c r="D29" s="285"/>
      <c r="E29" s="285"/>
      <c r="F29" s="47">
        <f>F28+F27</f>
        <v>0</v>
      </c>
      <c r="G29" s="48"/>
      <c r="H29" s="48"/>
    </row>
    <row r="30" spans="1:8" x14ac:dyDescent="0.2">
      <c r="A30" s="286" t="s">
        <v>74</v>
      </c>
      <c r="B30" s="286"/>
      <c r="C30" s="286"/>
      <c r="D30" s="286"/>
      <c r="E30" s="286"/>
      <c r="F30" s="49">
        <f>F29%*F23</f>
        <v>0</v>
      </c>
      <c r="G30" s="50" t="s">
        <v>75</v>
      </c>
      <c r="H30" s="51" t="s">
        <v>76</v>
      </c>
    </row>
    <row r="31" spans="1:8" ht="13.5" customHeight="1" x14ac:dyDescent="0.2">
      <c r="A31" s="287" t="s">
        <v>77</v>
      </c>
      <c r="B31" s="287"/>
      <c r="C31" s="287"/>
      <c r="D31" s="287"/>
      <c r="E31" s="287"/>
      <c r="F31" s="44">
        <f>F29+F30</f>
        <v>0</v>
      </c>
      <c r="G31" s="52"/>
      <c r="H31" s="53"/>
    </row>
    <row r="32" spans="1:8" x14ac:dyDescent="0.2">
      <c r="A32" s="31"/>
      <c r="B32" s="31"/>
      <c r="C32" s="31"/>
      <c r="D32" s="31"/>
      <c r="E32" s="31"/>
      <c r="F32" s="38"/>
      <c r="G32" s="36"/>
      <c r="H32" s="36"/>
    </row>
    <row r="33" spans="1:8" ht="17.25" x14ac:dyDescent="0.3">
      <c r="A33" s="282" t="s">
        <v>78</v>
      </c>
      <c r="B33" s="282"/>
      <c r="C33" s="282"/>
      <c r="D33" s="282"/>
      <c r="E33" s="282"/>
      <c r="F33" s="282"/>
      <c r="G33" s="282"/>
      <c r="H33" s="39"/>
    </row>
    <row r="34" spans="1:8" x14ac:dyDescent="0.2">
      <c r="A34" s="32"/>
      <c r="B34" s="32"/>
      <c r="C34" s="32"/>
      <c r="D34" s="32"/>
      <c r="E34" s="32"/>
      <c r="F34" s="40" t="s">
        <v>36</v>
      </c>
      <c r="G34" s="40" t="s">
        <v>37</v>
      </c>
      <c r="H34" s="40" t="s">
        <v>38</v>
      </c>
    </row>
    <row r="35" spans="1:8" ht="33.75" x14ac:dyDescent="0.2">
      <c r="A35" s="283" t="s">
        <v>79</v>
      </c>
      <c r="B35" s="283"/>
      <c r="C35" s="283"/>
      <c r="D35" s="283"/>
      <c r="E35" s="283"/>
      <c r="F35" s="224">
        <v>0</v>
      </c>
      <c r="G35" s="41" t="s">
        <v>80</v>
      </c>
      <c r="H35" s="41" t="s">
        <v>81</v>
      </c>
    </row>
    <row r="36" spans="1:8" x14ac:dyDescent="0.2">
      <c r="A36" s="288" t="s">
        <v>82</v>
      </c>
      <c r="B36" s="288"/>
      <c r="C36" s="288"/>
      <c r="D36" s="288"/>
      <c r="E36" s="288"/>
      <c r="F36" s="54">
        <f>F35%*F23</f>
        <v>0</v>
      </c>
      <c r="G36" s="50" t="s">
        <v>83</v>
      </c>
      <c r="H36" s="51" t="s">
        <v>84</v>
      </c>
    </row>
    <row r="37" spans="1:8" ht="13.5" customHeight="1" x14ac:dyDescent="0.2">
      <c r="A37" s="284" t="s">
        <v>85</v>
      </c>
      <c r="B37" s="284"/>
      <c r="C37" s="284"/>
      <c r="D37" s="284"/>
      <c r="E37" s="284"/>
      <c r="F37" s="44">
        <f>F35+F36</f>
        <v>0</v>
      </c>
      <c r="G37" s="45"/>
      <c r="H37" s="46"/>
    </row>
    <row r="38" spans="1:8" x14ac:dyDescent="0.2">
      <c r="A38" s="31"/>
      <c r="B38" s="31"/>
      <c r="C38" s="31"/>
      <c r="D38" s="31"/>
      <c r="E38" s="31"/>
      <c r="F38" s="38"/>
      <c r="G38" s="36"/>
      <c r="H38" s="36"/>
    </row>
    <row r="39" spans="1:8" ht="17.25" x14ac:dyDescent="0.3">
      <c r="A39" s="201" t="s">
        <v>86</v>
      </c>
      <c r="B39" s="201"/>
      <c r="C39" s="201"/>
      <c r="D39" s="201"/>
      <c r="E39" s="201"/>
      <c r="F39" s="201"/>
      <c r="G39" s="201"/>
      <c r="H39" s="55"/>
    </row>
    <row r="40" spans="1:8" x14ac:dyDescent="0.2">
      <c r="A40" s="32"/>
      <c r="B40" s="32"/>
      <c r="C40" s="32"/>
      <c r="D40" s="32"/>
      <c r="E40" s="32"/>
      <c r="F40" s="40" t="s">
        <v>36</v>
      </c>
      <c r="G40" s="40" t="s">
        <v>37</v>
      </c>
      <c r="H40" s="40" t="s">
        <v>38</v>
      </c>
    </row>
    <row r="41" spans="1:8" ht="67.5" x14ac:dyDescent="0.2">
      <c r="A41" s="283" t="s">
        <v>87</v>
      </c>
      <c r="B41" s="283"/>
      <c r="C41" s="283"/>
      <c r="D41" s="283"/>
      <c r="E41" s="283"/>
      <c r="F41" s="224">
        <v>0</v>
      </c>
      <c r="G41" s="41" t="s">
        <v>88</v>
      </c>
      <c r="H41" s="41" t="s">
        <v>89</v>
      </c>
    </row>
    <row r="42" spans="1:8" x14ac:dyDescent="0.2">
      <c r="A42" s="283" t="s">
        <v>90</v>
      </c>
      <c r="B42" s="283"/>
      <c r="C42" s="283"/>
      <c r="D42" s="283"/>
      <c r="E42" s="283"/>
      <c r="F42" s="56">
        <f>F41*8%</f>
        <v>0</v>
      </c>
      <c r="G42" s="41" t="s">
        <v>91</v>
      </c>
      <c r="H42" s="57" t="s">
        <v>92</v>
      </c>
    </row>
    <row r="43" spans="1:8" x14ac:dyDescent="0.2">
      <c r="A43" s="283" t="s">
        <v>93</v>
      </c>
      <c r="B43" s="283"/>
      <c r="C43" s="283"/>
      <c r="D43" s="283"/>
      <c r="E43" s="283"/>
      <c r="F43" s="56">
        <f>F41*8%*40%</f>
        <v>0</v>
      </c>
      <c r="G43" s="41"/>
      <c r="H43" s="57" t="s">
        <v>94</v>
      </c>
    </row>
    <row r="44" spans="1:8" ht="45" x14ac:dyDescent="0.2">
      <c r="A44" s="283" t="s">
        <v>95</v>
      </c>
      <c r="B44" s="283"/>
      <c r="C44" s="283"/>
      <c r="D44" s="283"/>
      <c r="E44" s="283"/>
      <c r="F44" s="227">
        <v>0</v>
      </c>
      <c r="G44" s="41" t="s">
        <v>96</v>
      </c>
      <c r="H44" s="41" t="s">
        <v>97</v>
      </c>
    </row>
    <row r="45" spans="1:8" x14ac:dyDescent="0.2">
      <c r="A45" s="283" t="s">
        <v>98</v>
      </c>
      <c r="B45" s="283"/>
      <c r="C45" s="283"/>
      <c r="D45" s="283"/>
      <c r="E45" s="283"/>
      <c r="F45" s="56">
        <f>$F$23*F44%</f>
        <v>0</v>
      </c>
      <c r="G45" s="58" t="s">
        <v>99</v>
      </c>
      <c r="H45" s="48" t="s">
        <v>100</v>
      </c>
    </row>
    <row r="46" spans="1:8" x14ac:dyDescent="0.2">
      <c r="A46" s="283" t="s">
        <v>101</v>
      </c>
      <c r="B46" s="283"/>
      <c r="C46" s="283"/>
      <c r="D46" s="283"/>
      <c r="E46" s="283"/>
      <c r="F46" s="59">
        <f>F44*8%*40%</f>
        <v>0</v>
      </c>
      <c r="G46" s="60"/>
      <c r="H46" s="48" t="s">
        <v>102</v>
      </c>
    </row>
    <row r="47" spans="1:8" ht="78.75" x14ac:dyDescent="0.2">
      <c r="A47" s="283" t="s">
        <v>103</v>
      </c>
      <c r="B47" s="283"/>
      <c r="C47" s="283"/>
      <c r="D47" s="283"/>
      <c r="E47" s="283"/>
      <c r="F47" s="228">
        <v>0</v>
      </c>
      <c r="G47" s="61" t="s">
        <v>104</v>
      </c>
      <c r="H47" s="61" t="s">
        <v>105</v>
      </c>
    </row>
    <row r="48" spans="1:8" ht="13.5" customHeight="1" x14ac:dyDescent="0.2">
      <c r="A48" s="284" t="s">
        <v>106</v>
      </c>
      <c r="B48" s="284"/>
      <c r="C48" s="284"/>
      <c r="D48" s="284"/>
      <c r="E48" s="284"/>
      <c r="F48" s="44">
        <f>SUM(F41:F47)</f>
        <v>0</v>
      </c>
      <c r="G48" s="45"/>
      <c r="H48" s="46"/>
    </row>
    <row r="49" spans="1:13" x14ac:dyDescent="0.2">
      <c r="A49" s="62"/>
      <c r="B49" s="62"/>
      <c r="C49" s="62"/>
      <c r="D49" s="62"/>
      <c r="E49" s="62"/>
      <c r="F49" s="38"/>
      <c r="G49" s="36"/>
      <c r="H49" s="36"/>
    </row>
    <row r="50" spans="1:13" ht="17.25" x14ac:dyDescent="0.3">
      <c r="A50" s="282" t="s">
        <v>107</v>
      </c>
      <c r="B50" s="282"/>
      <c r="C50" s="282"/>
      <c r="D50" s="282"/>
      <c r="E50" s="282"/>
      <c r="F50" s="282"/>
      <c r="G50" s="282"/>
      <c r="H50" s="39"/>
    </row>
    <row r="51" spans="1:13" x14ac:dyDescent="0.2">
      <c r="A51" s="32"/>
      <c r="B51" s="32"/>
      <c r="C51" s="32"/>
      <c r="D51" s="32"/>
      <c r="E51" s="32"/>
      <c r="F51" s="40" t="s">
        <v>36</v>
      </c>
      <c r="G51" s="40" t="s">
        <v>37</v>
      </c>
      <c r="H51" s="40" t="s">
        <v>38</v>
      </c>
    </row>
    <row r="52" spans="1:13" ht="45" x14ac:dyDescent="0.2">
      <c r="A52" s="283" t="s">
        <v>108</v>
      </c>
      <c r="B52" s="283"/>
      <c r="C52" s="283"/>
      <c r="D52" s="283"/>
      <c r="E52" s="283"/>
      <c r="F52" s="224">
        <v>0</v>
      </c>
      <c r="G52" s="41" t="s">
        <v>109</v>
      </c>
      <c r="H52" s="41" t="s">
        <v>110</v>
      </c>
      <c r="M52" s="64"/>
    </row>
    <row r="53" spans="1:13" ht="78.75" x14ac:dyDescent="0.2">
      <c r="A53" s="283" t="s">
        <v>111</v>
      </c>
      <c r="B53" s="283"/>
      <c r="C53" s="283"/>
      <c r="D53" s="283"/>
      <c r="E53" s="283"/>
      <c r="F53" s="224">
        <v>0</v>
      </c>
      <c r="G53" s="41" t="s">
        <v>112</v>
      </c>
      <c r="H53" s="41" t="s">
        <v>113</v>
      </c>
    </row>
    <row r="54" spans="1:13" ht="67.5" x14ac:dyDescent="0.2">
      <c r="A54" s="283" t="s">
        <v>114</v>
      </c>
      <c r="B54" s="283"/>
      <c r="C54" s="283"/>
      <c r="D54" s="283"/>
      <c r="E54" s="283"/>
      <c r="F54" s="224">
        <v>0</v>
      </c>
      <c r="G54" s="41" t="s">
        <v>115</v>
      </c>
      <c r="H54" s="41" t="s">
        <v>116</v>
      </c>
    </row>
    <row r="55" spans="1:13" ht="56.25" x14ac:dyDescent="0.2">
      <c r="A55" s="283" t="s">
        <v>117</v>
      </c>
      <c r="B55" s="283"/>
      <c r="C55" s="283"/>
      <c r="D55" s="283"/>
      <c r="E55" s="283"/>
      <c r="F55" s="224">
        <v>0</v>
      </c>
      <c r="G55" s="41" t="s">
        <v>118</v>
      </c>
      <c r="H55" s="41" t="s">
        <v>119</v>
      </c>
    </row>
    <row r="56" spans="1:13" ht="90" x14ac:dyDescent="0.2">
      <c r="A56" s="283" t="s">
        <v>120</v>
      </c>
      <c r="B56" s="283"/>
      <c r="C56" s="283"/>
      <c r="D56" s="283"/>
      <c r="E56" s="283"/>
      <c r="F56" s="224">
        <v>0</v>
      </c>
      <c r="G56" s="41" t="s">
        <v>121</v>
      </c>
      <c r="H56" s="41" t="s">
        <v>122</v>
      </c>
    </row>
    <row r="57" spans="1:13" x14ac:dyDescent="0.2">
      <c r="A57" s="289" t="s">
        <v>123</v>
      </c>
      <c r="B57" s="289"/>
      <c r="C57" s="289"/>
      <c r="D57" s="289"/>
      <c r="E57" s="289"/>
      <c r="F57" s="65">
        <f>SUM(F52:F56)</f>
        <v>0</v>
      </c>
      <c r="G57" s="66"/>
      <c r="H57" s="66"/>
    </row>
    <row r="58" spans="1:13" ht="26.25" customHeight="1" x14ac:dyDescent="0.2">
      <c r="A58" s="290" t="s">
        <v>124</v>
      </c>
      <c r="B58" s="290"/>
      <c r="C58" s="290"/>
      <c r="D58" s="290"/>
      <c r="E58" s="290"/>
      <c r="F58" s="67">
        <f>F57%*$F$23</f>
        <v>0</v>
      </c>
      <c r="G58" s="68" t="s">
        <v>125</v>
      </c>
      <c r="H58" s="69" t="s">
        <v>126</v>
      </c>
    </row>
    <row r="59" spans="1:13" ht="13.5" customHeight="1" x14ac:dyDescent="0.2">
      <c r="A59" s="284" t="s">
        <v>127</v>
      </c>
      <c r="B59" s="284"/>
      <c r="C59" s="284"/>
      <c r="D59" s="284"/>
      <c r="E59" s="284"/>
      <c r="F59" s="44">
        <f>F57+F58</f>
        <v>0</v>
      </c>
      <c r="G59" s="45"/>
      <c r="H59" s="46"/>
    </row>
    <row r="60" spans="1:13" x14ac:dyDescent="0.2">
      <c r="A60" s="62"/>
      <c r="B60" s="62"/>
      <c r="C60" s="62"/>
      <c r="D60" s="62"/>
      <c r="E60" s="62"/>
      <c r="F60" s="38"/>
      <c r="G60" s="36"/>
      <c r="H60" s="36"/>
    </row>
    <row r="61" spans="1:13" ht="13.5" customHeight="1" x14ac:dyDescent="0.2">
      <c r="A61" s="291" t="s">
        <v>128</v>
      </c>
      <c r="B61" s="291"/>
      <c r="C61" s="291"/>
      <c r="D61" s="291"/>
      <c r="E61" s="291"/>
      <c r="F61" s="291"/>
      <c r="G61" s="291"/>
      <c r="H61" s="291"/>
    </row>
    <row r="62" spans="1:13" x14ac:dyDescent="0.2">
      <c r="A62" s="32"/>
      <c r="B62" s="32"/>
      <c r="C62" s="32"/>
      <c r="D62" s="32"/>
      <c r="E62" s="32"/>
      <c r="F62" s="35"/>
      <c r="G62" s="70"/>
      <c r="H62" s="70"/>
    </row>
    <row r="63" spans="1:13" ht="13.5" customHeight="1" x14ac:dyDescent="0.2">
      <c r="A63" s="292" t="s">
        <v>129</v>
      </c>
      <c r="B63" s="292"/>
      <c r="C63" s="292"/>
      <c r="D63" s="292"/>
      <c r="E63" s="292"/>
      <c r="F63" s="71">
        <f>F23</f>
        <v>0</v>
      </c>
      <c r="G63" s="32"/>
      <c r="H63" s="32"/>
    </row>
    <row r="64" spans="1:13" ht="13.5" customHeight="1" x14ac:dyDescent="0.2">
      <c r="A64" s="292" t="s">
        <v>130</v>
      </c>
      <c r="B64" s="292"/>
      <c r="C64" s="292"/>
      <c r="D64" s="292"/>
      <c r="E64" s="292"/>
      <c r="F64" s="71">
        <f>F31</f>
        <v>0</v>
      </c>
      <c r="G64" s="32"/>
      <c r="H64" s="32"/>
    </row>
    <row r="65" spans="1:8" ht="13.5" customHeight="1" x14ac:dyDescent="0.2">
      <c r="A65" s="292" t="s">
        <v>131</v>
      </c>
      <c r="B65" s="292"/>
      <c r="C65" s="292"/>
      <c r="D65" s="292"/>
      <c r="E65" s="292"/>
      <c r="F65" s="71">
        <f>F37</f>
        <v>0</v>
      </c>
      <c r="G65" s="32"/>
      <c r="H65" s="32"/>
    </row>
    <row r="66" spans="1:8" ht="13.5" customHeight="1" x14ac:dyDescent="0.2">
      <c r="A66" s="292" t="s">
        <v>132</v>
      </c>
      <c r="B66" s="292"/>
      <c r="C66" s="292"/>
      <c r="D66" s="292"/>
      <c r="E66" s="292"/>
      <c r="F66" s="71">
        <f>F48</f>
        <v>0</v>
      </c>
      <c r="G66" s="32"/>
      <c r="H66" s="32"/>
    </row>
    <row r="67" spans="1:8" ht="13.5" customHeight="1" x14ac:dyDescent="0.2">
      <c r="A67" s="292" t="s">
        <v>133</v>
      </c>
      <c r="B67" s="292"/>
      <c r="C67" s="292"/>
      <c r="D67" s="292"/>
      <c r="E67" s="292"/>
      <c r="F67" s="71">
        <f>F59</f>
        <v>0</v>
      </c>
      <c r="G67" s="32"/>
      <c r="H67" s="32"/>
    </row>
    <row r="68" spans="1:8" ht="13.5" customHeight="1" x14ac:dyDescent="0.2">
      <c r="A68" s="284" t="s">
        <v>134</v>
      </c>
      <c r="B68" s="284"/>
      <c r="C68" s="284"/>
      <c r="D68" s="284"/>
      <c r="E68" s="284"/>
      <c r="F68" s="44">
        <f>SUM(F63:F67)</f>
        <v>0</v>
      </c>
      <c r="G68" s="45" t="s">
        <v>36</v>
      </c>
      <c r="H68" s="46"/>
    </row>
    <row r="69" spans="1:8" ht="15" x14ac:dyDescent="0.2">
      <c r="A69" s="72"/>
      <c r="B69" s="72"/>
      <c r="C69" s="72"/>
      <c r="D69" s="72"/>
      <c r="E69" s="72"/>
      <c r="F69" s="73"/>
      <c r="G69" s="73"/>
      <c r="H69" s="73"/>
    </row>
    <row r="70" spans="1:8" x14ac:dyDescent="0.2">
      <c r="A70" s="293" t="s">
        <v>135</v>
      </c>
      <c r="B70" s="293"/>
      <c r="C70" s="293"/>
      <c r="D70" s="32"/>
      <c r="E70" s="32"/>
      <c r="F70" s="35"/>
      <c r="G70" s="36"/>
      <c r="H70" s="36"/>
    </row>
  </sheetData>
  <sheetProtection algorithmName="SHA-512" hashValue="5Qe7oajVKM9vtxdyPej1l/IJhdVFxj5+bgYyRmoBZ6YbIh1uC9kykP/xIBugBdPB/OmianMSKHDCTsjdMJF5lA==" saltValue="QYhUxvF3Cph17uCfSchXOg==" spinCount="100000" sheet="1" objects="1" scenarios="1" selectLockedCells="1"/>
  <mergeCells count="51">
    <mergeCell ref="A70:C70"/>
    <mergeCell ref="A64:E64"/>
    <mergeCell ref="A65:E65"/>
    <mergeCell ref="A66:E66"/>
    <mergeCell ref="A67:E67"/>
    <mergeCell ref="A68:E68"/>
    <mergeCell ref="A57:E57"/>
    <mergeCell ref="A58:E58"/>
    <mergeCell ref="A59:E59"/>
    <mergeCell ref="A61:H61"/>
    <mergeCell ref="A63:E63"/>
    <mergeCell ref="A52:E52"/>
    <mergeCell ref="A53:E53"/>
    <mergeCell ref="A54:E54"/>
    <mergeCell ref="A55:E55"/>
    <mergeCell ref="A56:E56"/>
    <mergeCell ref="A45:E45"/>
    <mergeCell ref="A46:E46"/>
    <mergeCell ref="A47:E47"/>
    <mergeCell ref="A48:E48"/>
    <mergeCell ref="A50:G50"/>
    <mergeCell ref="A37:E37"/>
    <mergeCell ref="A41:E41"/>
    <mergeCell ref="A42:E42"/>
    <mergeCell ref="A43:E43"/>
    <mergeCell ref="A44:E44"/>
    <mergeCell ref="A30:E30"/>
    <mergeCell ref="A31:E31"/>
    <mergeCell ref="A33:G33"/>
    <mergeCell ref="A35:E35"/>
    <mergeCell ref="A36:E36"/>
    <mergeCell ref="A23:E23"/>
    <mergeCell ref="A25:G25"/>
    <mergeCell ref="A27:E27"/>
    <mergeCell ref="A28:E28"/>
    <mergeCell ref="A29:E29"/>
    <mergeCell ref="A17:E17"/>
    <mergeCell ref="A18:E18"/>
    <mergeCell ref="A19:E19"/>
    <mergeCell ref="A20:E20"/>
    <mergeCell ref="A22:E22"/>
    <mergeCell ref="A8:E9"/>
    <mergeCell ref="A11:H11"/>
    <mergeCell ref="A13:G13"/>
    <mergeCell ref="A15:E15"/>
    <mergeCell ref="A16:E16"/>
    <mergeCell ref="A1:H1"/>
    <mergeCell ref="A2:H2"/>
    <mergeCell ref="A3:H3"/>
    <mergeCell ref="A5:H5"/>
    <mergeCell ref="A6:H6"/>
  </mergeCells>
  <conditionalFormatting sqref="H9">
    <cfRule type="expression" dxfId="3" priority="2">
      <formula>$F$9&lt;&gt;""</formula>
    </cfRule>
  </conditionalFormatting>
  <conditionalFormatting sqref="G8">
    <cfRule type="expression" dxfId="2" priority="3">
      <formula>$F$8&lt;&gt;""</formula>
    </cfRule>
  </conditionalFormatting>
  <conditionalFormatting sqref="G9">
    <cfRule type="expression" dxfId="1" priority="4">
      <formula>$F$9&lt;&gt;""</formula>
    </cfRule>
  </conditionalFormatting>
  <conditionalFormatting sqref="H8">
    <cfRule type="expression" dxfId="0" priority="5">
      <formula>$F$8&lt;&gt;""</formula>
    </cfRule>
  </conditionalFormatting>
  <printOptions horizontalCentered="1"/>
  <pageMargins left="0.11811023622047245" right="0.11811023622047245" top="0.74803149606299213" bottom="0.27559055118110237" header="0.19685039370078741" footer="7.874015748031496E-2"/>
  <pageSetup paperSize="9" scale="70" firstPageNumber="0" orientation="portrait" horizontalDpi="300" verticalDpi="300" r:id="rId1"/>
  <headerFooter>
    <oddHeader>&amp;C&amp;G&amp;R&amp;8&amp;P</oddHeader>
    <oddFooter>&amp;L&amp;8&amp;G
   &amp;"Arial,Negrito"&amp;K08-024SCCAT/CFIC/ECOFC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21"/>
  <sheetViews>
    <sheetView view="pageBreakPreview" zoomScaleNormal="100" workbookViewId="0">
      <selection activeCell="B11" sqref="B11"/>
    </sheetView>
  </sheetViews>
  <sheetFormatPr defaultRowHeight="15" x14ac:dyDescent="0.25"/>
  <cols>
    <col min="1" max="1" width="56.7109375" style="14" customWidth="1"/>
    <col min="2" max="2" width="17.85546875" style="14" customWidth="1"/>
    <col min="3" max="1025" width="9.140625" style="14" customWidth="1"/>
    <col min="1026" max="16384" width="9.140625" style="4"/>
  </cols>
  <sheetData>
    <row r="1" spans="1:2" ht="18" x14ac:dyDescent="0.25">
      <c r="A1" s="297" t="str">
        <f>Postos!A1:P1</f>
        <v>TRIBUNAL REGIONAL ELEITORAL DO PARANÁ</v>
      </c>
      <c r="B1" s="297"/>
    </row>
    <row r="2" spans="1:2" x14ac:dyDescent="0.25">
      <c r="A2" s="298" t="str">
        <f>Postos!A2:P2</f>
        <v>Planilha de Custos e Formação de Preços - Base Licitante</v>
      </c>
      <c r="B2" s="298"/>
    </row>
    <row r="3" spans="1:2" x14ac:dyDescent="0.25">
      <c r="A3" s="299" t="str">
        <f>Postos!A3:P3</f>
        <v>Serviços de Arte Finalista, Cortador Gráfico e Bloquista</v>
      </c>
      <c r="B3" s="299"/>
    </row>
    <row r="4" spans="1:2" x14ac:dyDescent="0.25">
      <c r="A4" s="300"/>
      <c r="B4" s="300"/>
    </row>
    <row r="5" spans="1:2" x14ac:dyDescent="0.25">
      <c r="A5" s="301" t="str">
        <f>Postos!A9:P9</f>
        <v>Empresa</v>
      </c>
      <c r="B5" s="301"/>
    </row>
    <row r="6" spans="1:2" x14ac:dyDescent="0.25">
      <c r="A6" s="294" t="str">
        <f>Postos!A10:P10</f>
        <v>CNPJ</v>
      </c>
      <c r="B6" s="294"/>
    </row>
    <row r="7" spans="1:2" x14ac:dyDescent="0.25">
      <c r="A7" s="2"/>
      <c r="B7" s="2"/>
    </row>
    <row r="8" spans="1:2" ht="30" customHeight="1" x14ac:dyDescent="0.25">
      <c r="A8" s="291" t="s">
        <v>136</v>
      </c>
      <c r="B8" s="291"/>
    </row>
    <row r="9" spans="1:2" x14ac:dyDescent="0.25">
      <c r="A9" s="74"/>
      <c r="B9" s="74"/>
    </row>
    <row r="10" spans="1:2" x14ac:dyDescent="0.25">
      <c r="A10" s="75" t="s">
        <v>6</v>
      </c>
      <c r="B10" s="76" t="s">
        <v>137</v>
      </c>
    </row>
    <row r="11" spans="1:2" x14ac:dyDescent="0.25">
      <c r="A11" s="77" t="s">
        <v>138</v>
      </c>
      <c r="B11" s="229">
        <v>0</v>
      </c>
    </row>
    <row r="12" spans="1:2" x14ac:dyDescent="0.25">
      <c r="A12" s="78" t="s">
        <v>139</v>
      </c>
      <c r="B12" s="230">
        <v>0</v>
      </c>
    </row>
    <row r="13" spans="1:2" x14ac:dyDescent="0.25">
      <c r="A13" s="78" t="s">
        <v>140</v>
      </c>
      <c r="B13" s="230">
        <v>0</v>
      </c>
    </row>
    <row r="14" spans="1:2" ht="16.5" customHeight="1" x14ac:dyDescent="0.25">
      <c r="A14" s="78" t="s">
        <v>141</v>
      </c>
      <c r="B14" s="230">
        <v>0</v>
      </c>
    </row>
    <row r="15" spans="1:2" x14ac:dyDescent="0.25">
      <c r="A15" s="78" t="s">
        <v>142</v>
      </c>
      <c r="B15" s="230">
        <v>0</v>
      </c>
    </row>
    <row r="16" spans="1:2" x14ac:dyDescent="0.25">
      <c r="A16" s="79" t="s">
        <v>143</v>
      </c>
      <c r="B16" s="231"/>
    </row>
    <row r="17" spans="1:2" ht="32.25" customHeight="1" x14ac:dyDescent="0.25">
      <c r="A17" s="295" t="s">
        <v>144</v>
      </c>
      <c r="B17" s="295"/>
    </row>
    <row r="18" spans="1:2" x14ac:dyDescent="0.25">
      <c r="A18" s="80" t="s">
        <v>145</v>
      </c>
      <c r="B18" s="137">
        <f>((1+B11)/(1-(B13+B14+B15+B16)-B12))-1</f>
        <v>0</v>
      </c>
    </row>
    <row r="19" spans="1:2" x14ac:dyDescent="0.25">
      <c r="A19" s="81"/>
      <c r="B19" s="82"/>
    </row>
    <row r="20" spans="1:2" x14ac:dyDescent="0.25">
      <c r="A20" s="83" t="s">
        <v>146</v>
      </c>
      <c r="B20" s="84"/>
    </row>
    <row r="21" spans="1:2" ht="15" customHeight="1" x14ac:dyDescent="0.25">
      <c r="A21" s="296" t="s">
        <v>147</v>
      </c>
      <c r="B21" s="296"/>
    </row>
  </sheetData>
  <sheetProtection algorithmName="SHA-512" hashValue="YmDNGm3VA1k2iE2xo6kZFoV8CfGWHIbML8aKdZpyQINl98nD7lUC1GEbOil3n+VnDULkxCQx3NcKbD7pDFBHCw==" saltValue="0uSOuY3iIeb4SXZ+rbZT4w==" spinCount="100000" sheet="1" objects="1" scenarios="1" selectLockedCells="1"/>
  <mergeCells count="9">
    <mergeCell ref="A6:B6"/>
    <mergeCell ref="A8:B8"/>
    <mergeCell ref="A17:B17"/>
    <mergeCell ref="A21:B21"/>
    <mergeCell ref="A1:B1"/>
    <mergeCell ref="A2:B2"/>
    <mergeCell ref="A3:B3"/>
    <mergeCell ref="A4:B4"/>
    <mergeCell ref="A5:B5"/>
  </mergeCells>
  <printOptions horizontalCentered="1"/>
  <pageMargins left="0.51181102362204722" right="0.51181102362204722" top="1.1023622047244095" bottom="0.39370078740157483" header="0.31496062992125984" footer="7.874015748031496E-2"/>
  <pageSetup paperSize="9" firstPageNumber="0" orientation="portrait" horizontalDpi="300" verticalDpi="300" r:id="rId1"/>
  <headerFooter>
    <oddHeader>&amp;C&amp;G&amp;R&amp;8&amp;P</oddHeader>
    <oddFooter>&amp;L&amp;8&amp;G
   &amp;"Arial,Negrito"&amp;K08-024SCCAT/CFIC/SECOFC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pageSetUpPr fitToPage="1"/>
  </sheetPr>
  <dimension ref="A1:AMK14"/>
  <sheetViews>
    <sheetView showGridLines="0" view="pageBreakPreview" zoomScaleNormal="100" workbookViewId="0">
      <selection activeCell="A14" sqref="A14:C14"/>
    </sheetView>
  </sheetViews>
  <sheetFormatPr defaultRowHeight="12.75" x14ac:dyDescent="0.2"/>
  <cols>
    <col min="1" max="1" width="45.5703125" style="159" customWidth="1"/>
    <col min="2" max="5" width="12.7109375" style="11" customWidth="1"/>
    <col min="6" max="6" width="2.85546875" style="11" customWidth="1"/>
    <col min="7" max="10" width="12.7109375" style="11" customWidth="1"/>
    <col min="11" max="247" width="9.140625" style="11" customWidth="1"/>
    <col min="248" max="248" width="31.28515625" style="11" customWidth="1"/>
    <col min="249" max="249" width="18" style="11" customWidth="1"/>
    <col min="250" max="250" width="14" style="11" customWidth="1"/>
    <col min="251" max="254" width="12.42578125" style="11" customWidth="1"/>
    <col min="255" max="255" width="4.85546875" style="11" customWidth="1"/>
    <col min="256" max="259" width="12.7109375" style="11" customWidth="1"/>
    <col min="260" max="503" width="9.140625" style="11" customWidth="1"/>
    <col min="504" max="504" width="31.28515625" style="11" customWidth="1"/>
    <col min="505" max="505" width="18" style="11" customWidth="1"/>
    <col min="506" max="506" width="14" style="11" customWidth="1"/>
    <col min="507" max="510" width="12.42578125" style="11" customWidth="1"/>
    <col min="511" max="511" width="4.85546875" style="11" customWidth="1"/>
    <col min="512" max="515" width="12.7109375" style="11" customWidth="1"/>
    <col min="516" max="759" width="9.140625" style="11" customWidth="1"/>
    <col min="760" max="760" width="31.28515625" style="11" customWidth="1"/>
    <col min="761" max="761" width="18" style="11" customWidth="1"/>
    <col min="762" max="762" width="14" style="11" customWidth="1"/>
    <col min="763" max="766" width="12.42578125" style="11" customWidth="1"/>
    <col min="767" max="767" width="4.85546875" style="11" customWidth="1"/>
    <col min="768" max="771" width="12.7109375" style="11" customWidth="1"/>
    <col min="772" max="1015" width="9.140625" style="11" customWidth="1"/>
    <col min="1016" max="1016" width="31.28515625" style="11" customWidth="1"/>
    <col min="1017" max="1017" width="18" style="11" customWidth="1"/>
    <col min="1018" max="1018" width="14" style="11" customWidth="1"/>
    <col min="1019" max="1022" width="12.42578125" style="11" customWidth="1"/>
    <col min="1023" max="1023" width="4.85546875" style="11" customWidth="1"/>
    <col min="1024" max="1025" width="12.7109375" style="11" customWidth="1"/>
    <col min="1026" max="16384" width="9.140625" style="4"/>
  </cols>
  <sheetData>
    <row r="1" spans="1:10" s="156" customFormat="1" ht="18" customHeight="1" x14ac:dyDescent="0.2">
      <c r="A1" s="309" t="str">
        <f>Postos!A1:P1</f>
        <v>TRIBUNAL REGIONAL ELEITORAL DO PARANÁ</v>
      </c>
      <c r="B1" s="309"/>
      <c r="C1" s="309"/>
      <c r="D1" s="309"/>
      <c r="E1" s="309"/>
      <c r="F1" s="309"/>
      <c r="G1" s="309"/>
      <c r="H1" s="309"/>
      <c r="I1" s="309"/>
      <c r="J1" s="309"/>
    </row>
    <row r="2" spans="1:10" ht="12.75" customHeight="1" x14ac:dyDescent="0.2">
      <c r="A2" s="310" t="str">
        <f>Postos!A2:P2</f>
        <v>Planilha de Custos e Formação de Preços - Base Licitante</v>
      </c>
      <c r="B2" s="310"/>
      <c r="C2" s="310"/>
      <c r="D2" s="310"/>
      <c r="E2" s="310"/>
      <c r="F2" s="310"/>
      <c r="G2" s="310"/>
      <c r="H2" s="310"/>
      <c r="I2" s="310"/>
      <c r="J2" s="310"/>
    </row>
    <row r="3" spans="1:10" ht="15" customHeight="1" x14ac:dyDescent="0.2">
      <c r="A3" s="311" t="str">
        <f>Postos!A3:P3</f>
        <v>Serviços de Arte Finalista, Cortador Gráfico e Bloquista</v>
      </c>
      <c r="B3" s="311"/>
      <c r="C3" s="311"/>
      <c r="D3" s="311"/>
      <c r="E3" s="311"/>
      <c r="F3" s="311"/>
      <c r="G3" s="311"/>
      <c r="H3" s="311"/>
      <c r="I3" s="311"/>
      <c r="J3" s="311"/>
    </row>
    <row r="4" spans="1:10" ht="15" customHeight="1" x14ac:dyDescent="0.2">
      <c r="A4" s="195"/>
      <c r="B4" s="195"/>
      <c r="C4" s="195"/>
      <c r="D4" s="195"/>
      <c r="E4" s="195"/>
    </row>
    <row r="5" spans="1:10" ht="15" customHeight="1" x14ac:dyDescent="0.2">
      <c r="A5" s="192"/>
      <c r="B5" s="192"/>
      <c r="C5" s="85"/>
      <c r="I5" s="86" t="s">
        <v>148</v>
      </c>
      <c r="J5" s="87" t="str">
        <f>Postos!P5</f>
        <v>7403/2022</v>
      </c>
    </row>
    <row r="6" spans="1:10" ht="15" customHeight="1" x14ac:dyDescent="0.2">
      <c r="A6" s="85"/>
      <c r="B6" s="85"/>
      <c r="C6" s="88"/>
      <c r="I6" s="89" t="s">
        <v>2</v>
      </c>
      <c r="J6" s="154">
        <f>Postos!P7</f>
        <v>0</v>
      </c>
    </row>
    <row r="7" spans="1:10" ht="15" customHeight="1" x14ac:dyDescent="0.2">
      <c r="A7" s="85"/>
      <c r="B7" s="85"/>
      <c r="C7" s="88"/>
      <c r="D7" s="195"/>
      <c r="E7" s="90"/>
    </row>
    <row r="8" spans="1:10" ht="15" customHeight="1" x14ac:dyDescent="0.2">
      <c r="A8" s="312" t="str">
        <f>Postos!A9:P9</f>
        <v>Empresa</v>
      </c>
      <c r="B8" s="312"/>
      <c r="C8" s="312"/>
      <c r="D8" s="312"/>
      <c r="E8" s="312"/>
      <c r="F8" s="312"/>
      <c r="G8" s="312"/>
      <c r="H8" s="312"/>
      <c r="I8" s="312"/>
      <c r="J8" s="312"/>
    </row>
    <row r="9" spans="1:10" ht="15" customHeight="1" x14ac:dyDescent="0.2">
      <c r="A9" s="313" t="str">
        <f>Postos!A10:P10</f>
        <v>CNPJ</v>
      </c>
      <c r="B9" s="313"/>
      <c r="C9" s="313"/>
      <c r="D9" s="313"/>
      <c r="E9" s="313"/>
      <c r="F9" s="313"/>
      <c r="G9" s="313"/>
      <c r="H9" s="313"/>
      <c r="I9" s="313"/>
      <c r="J9" s="313"/>
    </row>
    <row r="10" spans="1:10" x14ac:dyDescent="0.2">
      <c r="A10" s="91"/>
      <c r="B10" s="91"/>
      <c r="C10" s="91"/>
      <c r="D10" s="91"/>
      <c r="E10" s="91"/>
    </row>
    <row r="11" spans="1:10" ht="25.5" customHeight="1" thickBot="1" x14ac:dyDescent="0.25">
      <c r="A11" s="308" t="s">
        <v>149</v>
      </c>
      <c r="B11" s="308"/>
      <c r="C11" s="308"/>
      <c r="D11" s="308"/>
      <c r="E11" s="308"/>
      <c r="F11" s="308"/>
      <c r="G11" s="308"/>
      <c r="H11" s="308"/>
      <c r="I11" s="308"/>
      <c r="J11" s="308"/>
    </row>
    <row r="12" spans="1:10" s="157" customFormat="1" ht="25.5" customHeight="1" thickBot="1" x14ac:dyDescent="0.3">
      <c r="A12" s="92" t="s">
        <v>203</v>
      </c>
      <c r="B12" s="92"/>
      <c r="C12" s="93"/>
      <c r="D12" s="93"/>
      <c r="E12" s="93"/>
      <c r="F12" s="93"/>
      <c r="G12" s="302" t="s">
        <v>150</v>
      </c>
      <c r="H12" s="302"/>
      <c r="I12" s="302"/>
      <c r="J12" s="302"/>
    </row>
    <row r="13" spans="1:10" ht="27" customHeight="1" thickTop="1" x14ac:dyDescent="0.2">
      <c r="A13" s="303"/>
      <c r="B13" s="303"/>
      <c r="C13" s="304"/>
      <c r="D13" s="95" t="s">
        <v>204</v>
      </c>
      <c r="E13" s="94" t="s">
        <v>205</v>
      </c>
      <c r="G13" s="96" t="s">
        <v>151</v>
      </c>
      <c r="H13" s="96" t="s">
        <v>152</v>
      </c>
      <c r="I13" s="96" t="s">
        <v>153</v>
      </c>
      <c r="J13" s="97" t="s">
        <v>154</v>
      </c>
    </row>
    <row r="14" spans="1:10" ht="50.25" customHeight="1" x14ac:dyDescent="0.2">
      <c r="A14" s="305"/>
      <c r="B14" s="306"/>
      <c r="C14" s="307"/>
      <c r="D14" s="232">
        <f>J14</f>
        <v>0</v>
      </c>
      <c r="E14" s="210">
        <f>D14</f>
        <v>0</v>
      </c>
      <c r="G14" s="211"/>
      <c r="H14" s="211"/>
      <c r="I14" s="211"/>
      <c r="J14" s="158">
        <f>ROUND((IF(AND(G14="",H14="",I14="")=TRUE,0,AVERAGE(G14:I14))),2)</f>
        <v>0</v>
      </c>
    </row>
  </sheetData>
  <sheetProtection algorithmName="SHA-512" hashValue="eTOpNoRyhMe3FOqIMxIMbUoeGpjwzm4YGreT7ZFx+XJdu2NE622CnQndByN1h/RgUvRSnZ3xpL0oXxTonwYpaw==" saltValue="RgWPIstadQUMgfJliRWgjw==" spinCount="100000" sheet="1" objects="1" scenarios="1" selectLockedCells="1"/>
  <mergeCells count="9">
    <mergeCell ref="G12:J12"/>
    <mergeCell ref="A13:C13"/>
    <mergeCell ref="A14:C14"/>
    <mergeCell ref="A11:J11"/>
    <mergeCell ref="A1:J1"/>
    <mergeCell ref="A2:J2"/>
    <mergeCell ref="A3:J3"/>
    <mergeCell ref="A8:J8"/>
    <mergeCell ref="A9:J9"/>
  </mergeCells>
  <printOptions horizontalCentered="1"/>
  <pageMargins left="0.19685039370078741" right="0.19685039370078741" top="0.7" bottom="0.39370078740157483" header="0.19685039370078741" footer="0.15748031496062992"/>
  <pageSetup paperSize="9" scale="65" firstPageNumber="0" orientation="portrait" horizontalDpi="300" verticalDpi="300" r:id="rId1"/>
  <headerFooter>
    <oddHeader>&amp;C&amp;G&amp;R&amp;8&amp;P</oddHeader>
    <oddFooter>&amp;L&amp;8&amp;G
   &amp;"Arial,Negrito"&amp;K08-024SCCAT/CFIC/SECOFC</oddFoot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J70"/>
  <sheetViews>
    <sheetView showGridLines="0" view="pageBreakPreview" zoomScaleNormal="100" workbookViewId="0">
      <selection activeCell="M18" sqref="M18"/>
    </sheetView>
  </sheetViews>
  <sheetFormatPr defaultRowHeight="12.75" x14ac:dyDescent="0.2"/>
  <cols>
    <col min="1" max="1" width="44" style="99" customWidth="1"/>
    <col min="2" max="8" width="14.7109375" style="98" customWidth="1"/>
    <col min="9" max="9" width="14.140625" style="98" customWidth="1"/>
    <col min="10" max="13" width="17.140625" style="98" customWidth="1"/>
    <col min="14" max="14" width="19.85546875" style="98" customWidth="1"/>
    <col min="15" max="15" width="17.140625" style="98" customWidth="1"/>
    <col min="16" max="16" width="34.28515625" style="98" customWidth="1"/>
    <col min="17" max="17" width="17.7109375" style="98" customWidth="1"/>
    <col min="18" max="18" width="13.42578125" style="98" customWidth="1"/>
    <col min="19" max="20" width="11.42578125" style="98" customWidth="1"/>
    <col min="21" max="21" width="16.5703125" style="98" customWidth="1"/>
    <col min="22" max="1024" width="11.42578125" style="98" customWidth="1"/>
  </cols>
  <sheetData>
    <row r="1" spans="1:17" ht="18" x14ac:dyDescent="0.25">
      <c r="A1" s="314" t="str">
        <f>Postos!A1:P1</f>
        <v>TRIBUNAL REGIONAL ELEITORAL DO PARANÁ</v>
      </c>
      <c r="B1" s="314"/>
      <c r="C1" s="314"/>
      <c r="D1" s="314"/>
      <c r="E1" s="314"/>
      <c r="F1" s="314"/>
      <c r="G1" s="314"/>
      <c r="H1" s="314"/>
    </row>
    <row r="2" spans="1:17" s="100" customFormat="1" ht="15" customHeight="1" x14ac:dyDescent="0.2">
      <c r="A2" s="315" t="str">
        <f>Postos!A2:P2</f>
        <v>Planilha de Custos e Formação de Preços - Base Licitante</v>
      </c>
      <c r="B2" s="315"/>
      <c r="C2" s="315"/>
      <c r="D2" s="315"/>
      <c r="E2" s="315"/>
      <c r="F2" s="315"/>
      <c r="G2" s="315"/>
      <c r="H2" s="315"/>
    </row>
    <row r="3" spans="1:17" ht="15" customHeight="1" x14ac:dyDescent="0.2">
      <c r="A3" s="316" t="str">
        <f>Postos!A3:P3</f>
        <v>Serviços de Arte Finalista, Cortador Gráfico e Bloquista</v>
      </c>
      <c r="B3" s="316"/>
      <c r="C3" s="316"/>
      <c r="D3" s="316"/>
      <c r="E3" s="316"/>
      <c r="F3" s="316"/>
      <c r="G3" s="316"/>
      <c r="H3" s="316"/>
    </row>
    <row r="4" spans="1:17" ht="15" customHeight="1" thickBot="1" x14ac:dyDescent="0.25">
      <c r="A4" s="203"/>
      <c r="B4" s="203"/>
      <c r="C4" s="203"/>
      <c r="D4" s="203"/>
      <c r="E4" s="203"/>
      <c r="F4" s="203"/>
      <c r="G4" s="203"/>
      <c r="H4" s="203"/>
    </row>
    <row r="5" spans="1:17" ht="15" customHeight="1" x14ac:dyDescent="0.2">
      <c r="A5" s="317" t="str">
        <f>Postos!A9:P9</f>
        <v>Empresa</v>
      </c>
      <c r="B5" s="318"/>
      <c r="C5" s="318"/>
      <c r="D5" s="318"/>
      <c r="E5" s="318"/>
      <c r="F5" s="318"/>
      <c r="G5" s="318"/>
      <c r="H5" s="319"/>
    </row>
    <row r="6" spans="1:17" ht="15" customHeight="1" thickBot="1" x14ac:dyDescent="0.25">
      <c r="A6" s="320" t="str">
        <f>Postos!A10:P10</f>
        <v>CNPJ</v>
      </c>
      <c r="B6" s="321"/>
      <c r="C6" s="321"/>
      <c r="D6" s="321"/>
      <c r="E6" s="321"/>
      <c r="F6" s="321"/>
      <c r="G6" s="321"/>
      <c r="H6" s="322"/>
    </row>
    <row r="7" spans="1:17" ht="15" customHeight="1" thickBot="1" x14ac:dyDescent="0.25">
      <c r="A7" s="323"/>
      <c r="B7" s="323"/>
      <c r="C7" s="323"/>
      <c r="D7" s="323"/>
      <c r="E7" s="323"/>
      <c r="F7" s="323"/>
      <c r="G7" s="323"/>
      <c r="H7" s="323"/>
    </row>
    <row r="8" spans="1:17" ht="25.5" customHeight="1" x14ac:dyDescent="0.2">
      <c r="A8" s="291" t="s">
        <v>155</v>
      </c>
      <c r="B8" s="291"/>
      <c r="C8" s="291"/>
      <c r="D8" s="291"/>
      <c r="E8" s="291"/>
      <c r="F8" s="291"/>
      <c r="G8" s="291"/>
      <c r="H8" s="291"/>
    </row>
    <row r="9" spans="1:17" ht="15" customHeight="1" x14ac:dyDescent="0.2">
      <c r="A9" s="102"/>
      <c r="B9" s="101"/>
      <c r="C9" s="101"/>
      <c r="D9" s="101"/>
      <c r="E9" s="101"/>
      <c r="F9" s="101"/>
      <c r="G9" s="101"/>
      <c r="H9" s="101"/>
    </row>
    <row r="10" spans="1:17" ht="24.75" customHeight="1" x14ac:dyDescent="0.2">
      <c r="A10" s="103" t="s">
        <v>156</v>
      </c>
      <c r="B10" s="104" t="s">
        <v>157</v>
      </c>
      <c r="C10" s="105"/>
      <c r="D10" s="101"/>
      <c r="E10" s="101"/>
      <c r="F10" s="101"/>
      <c r="G10" s="101"/>
      <c r="H10" s="101"/>
    </row>
    <row r="11" spans="1:17" ht="15" customHeight="1" x14ac:dyDescent="0.2">
      <c r="A11" s="106" t="str">
        <f>Postos!A17</f>
        <v>Arte Finalista (CBO 7661-20) - 24m - 44h</v>
      </c>
      <c r="B11" s="107">
        <v>44</v>
      </c>
      <c r="C11" s="108"/>
      <c r="D11" s="101"/>
      <c r="E11" s="101"/>
      <c r="F11" s="101"/>
      <c r="G11" s="101"/>
      <c r="H11" s="101"/>
    </row>
    <row r="12" spans="1:17" ht="15" customHeight="1" x14ac:dyDescent="0.2">
      <c r="A12" s="109" t="str">
        <f>Postos!A18</f>
        <v>Cortador Gráfico (CBO 7663-20) - 36m - 44h</v>
      </c>
      <c r="B12" s="110">
        <v>44</v>
      </c>
      <c r="C12" s="108"/>
      <c r="D12" s="101"/>
      <c r="E12" s="101"/>
      <c r="F12" s="101"/>
      <c r="G12" s="101"/>
      <c r="H12" s="101"/>
    </row>
    <row r="13" spans="1:17" ht="15" customHeight="1" x14ac:dyDescent="0.2">
      <c r="A13" s="179" t="str">
        <f>Postos!A19</f>
        <v>Bloquista (CBO 7663-15) - 24m - 44h</v>
      </c>
      <c r="B13" s="180">
        <v>44</v>
      </c>
      <c r="C13" s="108"/>
      <c r="D13" s="101"/>
      <c r="E13" s="101"/>
      <c r="F13" s="101"/>
      <c r="G13" s="101"/>
      <c r="H13" s="101"/>
    </row>
    <row r="14" spans="1:17" s="115" customFormat="1" ht="25.5" customHeight="1" x14ac:dyDescent="0.25">
      <c r="A14" s="302" t="s">
        <v>198</v>
      </c>
      <c r="B14" s="302"/>
      <c r="C14" s="302"/>
      <c r="D14" s="302"/>
      <c r="E14" s="302"/>
      <c r="F14" s="302"/>
      <c r="G14" s="302"/>
      <c r="H14" s="302"/>
      <c r="I14" s="111"/>
      <c r="J14" s="112"/>
      <c r="K14" s="112"/>
      <c r="L14" s="112"/>
      <c r="M14" s="113"/>
      <c r="N14" s="112"/>
      <c r="O14" s="112"/>
      <c r="P14" s="114"/>
    </row>
    <row r="15" spans="1:17" ht="64.5" customHeight="1" x14ac:dyDescent="0.2">
      <c r="A15" s="324" t="s">
        <v>156</v>
      </c>
      <c r="B15" s="325" t="s">
        <v>18</v>
      </c>
      <c r="C15" s="326" t="s">
        <v>158</v>
      </c>
      <c r="D15" s="116" t="s">
        <v>159</v>
      </c>
      <c r="E15" s="116" t="s">
        <v>160</v>
      </c>
      <c r="F15" s="327" t="s">
        <v>161</v>
      </c>
      <c r="G15" s="116" t="s">
        <v>136</v>
      </c>
      <c r="H15" s="326" t="s">
        <v>162</v>
      </c>
      <c r="I15" s="117"/>
      <c r="J15" s="118"/>
      <c r="K15" s="118"/>
      <c r="L15" s="118"/>
      <c r="M15" s="118"/>
      <c r="N15" s="118"/>
      <c r="O15" s="118"/>
      <c r="P15" s="119"/>
      <c r="Q15" s="119"/>
    </row>
    <row r="16" spans="1:17" ht="15" customHeight="1" thickTop="1" x14ac:dyDescent="0.2">
      <c r="A16" s="324"/>
      <c r="B16" s="325"/>
      <c r="C16" s="326"/>
      <c r="D16" s="120">
        <v>0.2</v>
      </c>
      <c r="E16" s="120">
        <f>'Encargos Sociais'!$F$23/100</f>
        <v>0</v>
      </c>
      <c r="F16" s="327"/>
      <c r="G16" s="120">
        <f>CITL!$B$18</f>
        <v>0</v>
      </c>
      <c r="H16" s="326"/>
      <c r="I16" s="117"/>
      <c r="J16" s="118"/>
      <c r="K16" s="118"/>
      <c r="L16" s="118"/>
      <c r="M16" s="118"/>
      <c r="N16" s="118"/>
      <c r="O16" s="118"/>
      <c r="P16" s="119"/>
      <c r="Q16" s="119"/>
    </row>
    <row r="17" spans="1:17" ht="15" customHeight="1" x14ac:dyDescent="0.2">
      <c r="A17" s="106" t="str">
        <f>A11</f>
        <v>Arte Finalista (CBO 7661-20) - 24m - 44h</v>
      </c>
      <c r="B17" s="189">
        <f>Postos!B17</f>
        <v>0</v>
      </c>
      <c r="C17" s="138">
        <f>($B$17/($B$11*5))*1.5</f>
        <v>0</v>
      </c>
      <c r="D17" s="138">
        <f>C17*$D$16</f>
        <v>0</v>
      </c>
      <c r="E17" s="140">
        <f>(C17+D17)*$E$16</f>
        <v>0</v>
      </c>
      <c r="F17" s="140">
        <f>C17+D17+E17</f>
        <v>0</v>
      </c>
      <c r="G17" s="140">
        <f>F17*$G$16</f>
        <v>0</v>
      </c>
      <c r="H17" s="183">
        <f>ROUND((F17+G17),2)</f>
        <v>0</v>
      </c>
      <c r="I17" s="117"/>
      <c r="N17" s="118"/>
      <c r="O17" s="118"/>
      <c r="P17" s="119"/>
      <c r="Q17" s="119"/>
    </row>
    <row r="18" spans="1:17" ht="15" customHeight="1" x14ac:dyDescent="0.2">
      <c r="A18" s="109" t="str">
        <f>A12</f>
        <v>Cortador Gráfico (CBO 7663-20) - 36m - 44h</v>
      </c>
      <c r="B18" s="190">
        <f>Postos!B18</f>
        <v>0</v>
      </c>
      <c r="C18" s="139">
        <f>($B$18/($B$12*5))*1.5</f>
        <v>0</v>
      </c>
      <c r="D18" s="139">
        <f>C18*$D$16</f>
        <v>0</v>
      </c>
      <c r="E18" s="141">
        <f>(C18+D18)*$E$16</f>
        <v>0</v>
      </c>
      <c r="F18" s="141">
        <f>C18+D18+E18</f>
        <v>0</v>
      </c>
      <c r="G18" s="141">
        <f>F18*$G$16</f>
        <v>0</v>
      </c>
      <c r="H18" s="184">
        <f>ROUND((F18+G18),2)</f>
        <v>0</v>
      </c>
      <c r="I18" s="117"/>
      <c r="N18" s="118"/>
      <c r="O18" s="118"/>
      <c r="P18" s="119"/>
      <c r="Q18" s="119"/>
    </row>
    <row r="19" spans="1:17" ht="15" customHeight="1" x14ac:dyDescent="0.2">
      <c r="A19" s="179" t="str">
        <f>A13</f>
        <v>Bloquista (CBO 7663-15) - 24m - 44h</v>
      </c>
      <c r="B19" s="191">
        <f>Postos!B19</f>
        <v>0</v>
      </c>
      <c r="C19" s="181">
        <f>($B$19/($B$13*5))*1.5</f>
        <v>0</v>
      </c>
      <c r="D19" s="181">
        <f>C19*$D$16</f>
        <v>0</v>
      </c>
      <c r="E19" s="182">
        <f>(C19+D19)*$E$16</f>
        <v>0</v>
      </c>
      <c r="F19" s="182">
        <f>C19+D19+E19</f>
        <v>0</v>
      </c>
      <c r="G19" s="182">
        <f>F19*$G$16</f>
        <v>0</v>
      </c>
      <c r="H19" s="185">
        <f>ROUND((F19+G19),2)</f>
        <v>0</v>
      </c>
      <c r="I19" s="117"/>
      <c r="J19" s="118"/>
      <c r="K19" s="118"/>
      <c r="L19" s="118"/>
      <c r="M19" s="118"/>
      <c r="N19" s="118"/>
      <c r="O19" s="118"/>
      <c r="P19" s="119"/>
      <c r="Q19" s="119"/>
    </row>
    <row r="20" spans="1:17" s="115" customFormat="1" ht="25.5" customHeight="1" thickBot="1" x14ac:dyDescent="0.3">
      <c r="A20" s="302" t="s">
        <v>199</v>
      </c>
      <c r="B20" s="302"/>
      <c r="C20" s="302"/>
      <c r="D20" s="302"/>
      <c r="E20" s="302"/>
      <c r="F20" s="302"/>
      <c r="G20" s="302"/>
      <c r="H20" s="302"/>
      <c r="I20" s="111"/>
      <c r="J20" s="112"/>
      <c r="K20" s="112"/>
      <c r="L20" s="112"/>
      <c r="M20" s="112"/>
      <c r="N20" s="112"/>
      <c r="O20" s="112"/>
      <c r="P20" s="114"/>
      <c r="Q20" s="114"/>
    </row>
    <row r="21" spans="1:17" ht="64.5" customHeight="1" x14ac:dyDescent="0.2">
      <c r="A21" s="328" t="s">
        <v>156</v>
      </c>
      <c r="B21" s="329" t="s">
        <v>18</v>
      </c>
      <c r="C21" s="326" t="s">
        <v>163</v>
      </c>
      <c r="D21" s="116" t="s">
        <v>159</v>
      </c>
      <c r="E21" s="116" t="s">
        <v>160</v>
      </c>
      <c r="F21" s="327" t="s">
        <v>161</v>
      </c>
      <c r="G21" s="116" t="s">
        <v>136</v>
      </c>
      <c r="H21" s="326" t="s">
        <v>162</v>
      </c>
      <c r="I21" s="117"/>
      <c r="J21" s="118"/>
      <c r="K21" s="118"/>
      <c r="L21" s="118"/>
      <c r="M21" s="118"/>
      <c r="N21" s="118"/>
      <c r="O21" s="118"/>
      <c r="P21" s="119"/>
      <c r="Q21" s="119"/>
    </row>
    <row r="22" spans="1:17" ht="15" customHeight="1" thickTop="1" x14ac:dyDescent="0.2">
      <c r="A22" s="328"/>
      <c r="B22" s="329"/>
      <c r="C22" s="326"/>
      <c r="D22" s="120">
        <v>0.2</v>
      </c>
      <c r="E22" s="120">
        <f>'Encargos Sociais'!$F$23/100</f>
        <v>0</v>
      </c>
      <c r="F22" s="327"/>
      <c r="G22" s="120">
        <f>CITL!$B$18</f>
        <v>0</v>
      </c>
      <c r="H22" s="326"/>
      <c r="I22" s="117"/>
      <c r="J22" s="118"/>
      <c r="K22" s="118"/>
      <c r="L22" s="118"/>
      <c r="M22" s="118"/>
      <c r="N22" s="118"/>
      <c r="O22" s="118"/>
      <c r="P22" s="119"/>
      <c r="Q22" s="119"/>
    </row>
    <row r="23" spans="1:17" ht="15" customHeight="1" x14ac:dyDescent="0.2">
      <c r="A23" s="106" t="str">
        <f>A11</f>
        <v>Arte Finalista (CBO 7661-20) - 24m - 44h</v>
      </c>
      <c r="B23" s="189">
        <f>Postos!B17</f>
        <v>0</v>
      </c>
      <c r="C23" s="138">
        <f>($B$23/($B$11*5))*2</f>
        <v>0</v>
      </c>
      <c r="D23" s="138">
        <f>C23*$D$22</f>
        <v>0</v>
      </c>
      <c r="E23" s="140">
        <f>(C23+D23)*$E$22</f>
        <v>0</v>
      </c>
      <c r="F23" s="140">
        <f>C23+D23+E23</f>
        <v>0</v>
      </c>
      <c r="G23" s="140">
        <f>F23*$G$22</f>
        <v>0</v>
      </c>
      <c r="H23" s="183">
        <f>ROUND((F23+G23),2)</f>
        <v>0</v>
      </c>
      <c r="I23" s="117"/>
      <c r="J23" s="118"/>
      <c r="K23" s="118"/>
      <c r="L23" s="118"/>
      <c r="M23" s="118"/>
      <c r="N23" s="118"/>
      <c r="O23" s="118"/>
      <c r="P23" s="119"/>
      <c r="Q23" s="119"/>
    </row>
    <row r="24" spans="1:17" ht="15" customHeight="1" x14ac:dyDescent="0.2">
      <c r="A24" s="109" t="str">
        <f>A12</f>
        <v>Cortador Gráfico (CBO 7663-20) - 36m - 44h</v>
      </c>
      <c r="B24" s="190">
        <f>Postos!B18</f>
        <v>0</v>
      </c>
      <c r="C24" s="139">
        <f>($B$24/($B$12*5))*2</f>
        <v>0</v>
      </c>
      <c r="D24" s="139">
        <f>C24*$D$22</f>
        <v>0</v>
      </c>
      <c r="E24" s="141">
        <f>(C24+D24)*$E$22</f>
        <v>0</v>
      </c>
      <c r="F24" s="141">
        <f>C24+D24+E24</f>
        <v>0</v>
      </c>
      <c r="G24" s="141">
        <f>F24*$G$22</f>
        <v>0</v>
      </c>
      <c r="H24" s="184">
        <f>ROUND((F24+G24),2)</f>
        <v>0</v>
      </c>
      <c r="I24" s="117"/>
      <c r="J24" s="118"/>
      <c r="K24" s="118"/>
      <c r="L24" s="118"/>
      <c r="M24" s="118"/>
      <c r="N24" s="118"/>
      <c r="O24" s="118"/>
      <c r="P24" s="119"/>
      <c r="Q24" s="119"/>
    </row>
    <row r="25" spans="1:17" ht="15" customHeight="1" x14ac:dyDescent="0.2">
      <c r="A25" s="179" t="str">
        <f>A13</f>
        <v>Bloquista (CBO 7663-15) - 24m - 44h</v>
      </c>
      <c r="B25" s="191">
        <f>Postos!B19</f>
        <v>0</v>
      </c>
      <c r="C25" s="181">
        <f>($B$25/($B$13*5))*2</f>
        <v>0</v>
      </c>
      <c r="D25" s="181">
        <f>C25*$D$22</f>
        <v>0</v>
      </c>
      <c r="E25" s="182">
        <f>(C25+D25)*$E$22</f>
        <v>0</v>
      </c>
      <c r="F25" s="182">
        <f>C25+D25+E25</f>
        <v>0</v>
      </c>
      <c r="G25" s="182">
        <f>F25*$G$22</f>
        <v>0</v>
      </c>
      <c r="H25" s="185">
        <f>ROUND((F25+G25),2)</f>
        <v>0</v>
      </c>
      <c r="I25" s="117"/>
      <c r="J25" s="118"/>
      <c r="K25" s="118"/>
      <c r="L25" s="118"/>
      <c r="M25" s="118"/>
      <c r="N25" s="118"/>
      <c r="O25" s="118"/>
      <c r="P25" s="119"/>
      <c r="Q25" s="119"/>
    </row>
    <row r="26" spans="1:17" s="115" customFormat="1" ht="25.5" customHeight="1" thickBot="1" x14ac:dyDescent="0.3">
      <c r="A26" s="330" t="s">
        <v>200</v>
      </c>
      <c r="B26" s="330"/>
      <c r="C26" s="330"/>
      <c r="D26" s="330"/>
      <c r="E26" s="330"/>
      <c r="F26" s="330"/>
      <c r="G26" s="330"/>
      <c r="H26" s="330"/>
      <c r="I26" s="111"/>
      <c r="J26" s="112"/>
      <c r="K26" s="112"/>
      <c r="L26" s="112"/>
      <c r="M26" s="112"/>
      <c r="N26" s="112"/>
      <c r="O26" s="112"/>
      <c r="P26" s="114"/>
      <c r="Q26" s="114"/>
    </row>
    <row r="27" spans="1:17" ht="64.5" customHeight="1" x14ac:dyDescent="0.2">
      <c r="A27" s="324" t="s">
        <v>156</v>
      </c>
      <c r="B27" s="331" t="s">
        <v>18</v>
      </c>
      <c r="C27" s="332" t="s">
        <v>164</v>
      </c>
      <c r="D27" s="205" t="s">
        <v>159</v>
      </c>
      <c r="E27" s="205" t="s">
        <v>160</v>
      </c>
      <c r="F27" s="333" t="s">
        <v>161</v>
      </c>
      <c r="G27" s="205" t="s">
        <v>136</v>
      </c>
      <c r="H27" s="332" t="s">
        <v>162</v>
      </c>
      <c r="I27" s="117"/>
      <c r="J27" s="118"/>
      <c r="K27" s="118"/>
      <c r="L27" s="118"/>
      <c r="M27" s="118"/>
      <c r="N27" s="118"/>
      <c r="O27" s="118"/>
      <c r="P27" s="119"/>
      <c r="Q27" s="119"/>
    </row>
    <row r="28" spans="1:17" ht="15" customHeight="1" x14ac:dyDescent="0.2">
      <c r="A28" s="324"/>
      <c r="B28" s="331"/>
      <c r="C28" s="332"/>
      <c r="D28" s="120">
        <v>0.2</v>
      </c>
      <c r="E28" s="120">
        <f>'Encargos Sociais'!$F$23/100</f>
        <v>0</v>
      </c>
      <c r="F28" s="333"/>
      <c r="G28" s="120">
        <f>CITL!$B$18</f>
        <v>0</v>
      </c>
      <c r="H28" s="332"/>
      <c r="I28" s="117"/>
      <c r="J28" s="118"/>
      <c r="K28" s="118"/>
      <c r="L28" s="118"/>
      <c r="M28" s="118"/>
      <c r="N28" s="118"/>
      <c r="O28" s="118"/>
      <c r="P28" s="119"/>
      <c r="Q28" s="119"/>
    </row>
    <row r="29" spans="1:17" ht="15" customHeight="1" x14ac:dyDescent="0.2">
      <c r="A29" s="106" t="str">
        <f>A11</f>
        <v>Arte Finalista (CBO 7661-20) - 24m - 44h</v>
      </c>
      <c r="B29" s="189">
        <f>Postos!B17</f>
        <v>0</v>
      </c>
      <c r="C29" s="138">
        <f>(((B29/(B11*5))*1.1428571)*1.2)*1.5</f>
        <v>0</v>
      </c>
      <c r="D29" s="138">
        <f>C29*$D$28</f>
        <v>0</v>
      </c>
      <c r="E29" s="140">
        <f>(C29+D29)*$E$28</f>
        <v>0</v>
      </c>
      <c r="F29" s="140">
        <f>C29+D29+E29</f>
        <v>0</v>
      </c>
      <c r="G29" s="140">
        <f>F29*$G$28</f>
        <v>0</v>
      </c>
      <c r="H29" s="183">
        <f>ROUND((F29+G29),2)</f>
        <v>0</v>
      </c>
      <c r="I29" s="117"/>
      <c r="J29" s="118"/>
      <c r="K29" s="118"/>
      <c r="L29" s="118"/>
      <c r="M29" s="118"/>
      <c r="N29" s="118"/>
      <c r="O29" s="118"/>
      <c r="P29" s="119"/>
      <c r="Q29" s="119"/>
    </row>
    <row r="30" spans="1:17" ht="15" customHeight="1" x14ac:dyDescent="0.2">
      <c r="A30" s="109" t="str">
        <f>A12</f>
        <v>Cortador Gráfico (CBO 7663-20) - 36m - 44h</v>
      </c>
      <c r="B30" s="190">
        <f>Postos!B18</f>
        <v>0</v>
      </c>
      <c r="C30" s="139">
        <f>(((B30/(B12*5))*1.1428571)*1.2)*1.5</f>
        <v>0</v>
      </c>
      <c r="D30" s="139">
        <f>C30*$D$28</f>
        <v>0</v>
      </c>
      <c r="E30" s="141">
        <f>(C30+D30)*$E$28</f>
        <v>0</v>
      </c>
      <c r="F30" s="141">
        <f>C30+D30+E30</f>
        <v>0</v>
      </c>
      <c r="G30" s="141">
        <f>F30*$G$28</f>
        <v>0</v>
      </c>
      <c r="H30" s="184">
        <f>ROUND((F30+G30),2)</f>
        <v>0</v>
      </c>
      <c r="I30" s="117"/>
      <c r="J30" s="118"/>
      <c r="K30" s="118"/>
      <c r="L30" s="118"/>
      <c r="M30" s="118"/>
      <c r="N30" s="118"/>
      <c r="O30" s="118"/>
      <c r="P30" s="119"/>
      <c r="Q30" s="119"/>
    </row>
    <row r="31" spans="1:17" ht="15" customHeight="1" x14ac:dyDescent="0.2">
      <c r="A31" s="179" t="str">
        <f>A19</f>
        <v>Bloquista (CBO 7663-15) - 24m - 44h</v>
      </c>
      <c r="B31" s="191">
        <f>Postos!B19</f>
        <v>0</v>
      </c>
      <c r="C31" s="181">
        <f>(((B31/(B13*5))*1.1428571)*1.2)*1.5</f>
        <v>0</v>
      </c>
      <c r="D31" s="181">
        <f>C31*$D$28</f>
        <v>0</v>
      </c>
      <c r="E31" s="182">
        <f>(C31+D31)*$E$28</f>
        <v>0</v>
      </c>
      <c r="F31" s="182">
        <f>C31+D31+E31</f>
        <v>0</v>
      </c>
      <c r="G31" s="182">
        <f>F31*$G$28</f>
        <v>0</v>
      </c>
      <c r="H31" s="185">
        <f>ROUND((F31+G31),2)</f>
        <v>0</v>
      </c>
      <c r="I31" s="117"/>
      <c r="J31" s="118"/>
      <c r="K31" s="118"/>
      <c r="L31" s="118"/>
      <c r="M31" s="118"/>
      <c r="N31" s="118"/>
      <c r="O31" s="118"/>
      <c r="P31" s="119"/>
      <c r="Q31" s="119"/>
    </row>
    <row r="32" spans="1:17" s="115" customFormat="1" ht="25.5" customHeight="1" thickBot="1" x14ac:dyDescent="0.3">
      <c r="A32" s="330" t="s">
        <v>201</v>
      </c>
      <c r="B32" s="330"/>
      <c r="C32" s="330"/>
      <c r="D32" s="330"/>
      <c r="E32" s="330"/>
      <c r="F32" s="330"/>
      <c r="G32" s="330"/>
      <c r="H32" s="330"/>
      <c r="I32" s="111"/>
      <c r="J32" s="112"/>
      <c r="K32" s="112"/>
      <c r="L32" s="112"/>
      <c r="M32" s="112"/>
      <c r="N32" s="112"/>
      <c r="O32" s="112"/>
      <c r="P32" s="114"/>
      <c r="Q32" s="114"/>
    </row>
    <row r="33" spans="1:18" ht="64.5" customHeight="1" x14ac:dyDescent="0.2">
      <c r="A33" s="324" t="s">
        <v>156</v>
      </c>
      <c r="B33" s="331" t="s">
        <v>18</v>
      </c>
      <c r="C33" s="332" t="s">
        <v>165</v>
      </c>
      <c r="D33" s="205" t="s">
        <v>159</v>
      </c>
      <c r="E33" s="205" t="s">
        <v>160</v>
      </c>
      <c r="F33" s="333" t="s">
        <v>161</v>
      </c>
      <c r="G33" s="205" t="s">
        <v>136</v>
      </c>
      <c r="H33" s="332" t="s">
        <v>166</v>
      </c>
      <c r="I33" s="117"/>
      <c r="J33" s="118"/>
      <c r="K33" s="118"/>
      <c r="L33" s="118"/>
      <c r="M33" s="118"/>
      <c r="N33" s="118"/>
      <c r="O33" s="118"/>
      <c r="P33" s="119"/>
      <c r="Q33" s="119"/>
    </row>
    <row r="34" spans="1:18" ht="15" customHeight="1" x14ac:dyDescent="0.2">
      <c r="A34" s="324"/>
      <c r="B34" s="331"/>
      <c r="C34" s="332"/>
      <c r="D34" s="120">
        <v>0.2</v>
      </c>
      <c r="E34" s="120">
        <f>'Encargos Sociais'!$F$23/100</f>
        <v>0</v>
      </c>
      <c r="F34" s="333"/>
      <c r="G34" s="120">
        <f>CITL!$B$18</f>
        <v>0</v>
      </c>
      <c r="H34" s="332"/>
      <c r="I34" s="117"/>
      <c r="J34" s="118"/>
      <c r="K34" s="118"/>
      <c r="L34" s="118"/>
      <c r="M34" s="118"/>
      <c r="N34" s="118"/>
      <c r="O34" s="118"/>
      <c r="P34" s="119"/>
      <c r="Q34" s="119"/>
    </row>
    <row r="35" spans="1:18" ht="15" customHeight="1" x14ac:dyDescent="0.2">
      <c r="A35" s="106" t="str">
        <f>A11</f>
        <v>Arte Finalista (CBO 7661-20) - 24m - 44h</v>
      </c>
      <c r="B35" s="189">
        <f>Postos!B17</f>
        <v>0</v>
      </c>
      <c r="C35" s="138">
        <f>(((B35/(B11*5))*1.1428571)*1.2)*2</f>
        <v>0</v>
      </c>
      <c r="D35" s="138">
        <f>C35*$D$34</f>
        <v>0</v>
      </c>
      <c r="E35" s="140">
        <f>(C35+D35)*$E$34</f>
        <v>0</v>
      </c>
      <c r="F35" s="140">
        <f>C35+D35+E35</f>
        <v>0</v>
      </c>
      <c r="G35" s="140">
        <f>F35*$G$34</f>
        <v>0</v>
      </c>
      <c r="H35" s="183">
        <f>ROUND((F35+G35),2)</f>
        <v>0</v>
      </c>
      <c r="I35" s="117"/>
      <c r="J35" s="118"/>
      <c r="K35" s="121"/>
      <c r="L35" s="118"/>
      <c r="M35" s="118"/>
      <c r="N35" s="118"/>
      <c r="O35" s="118"/>
      <c r="P35" s="119"/>
      <c r="Q35" s="119"/>
    </row>
    <row r="36" spans="1:18" ht="15" customHeight="1" x14ac:dyDescent="0.2">
      <c r="A36" s="109" t="str">
        <f>A12</f>
        <v>Cortador Gráfico (CBO 7663-20) - 36m - 44h</v>
      </c>
      <c r="B36" s="190">
        <f>Postos!B18</f>
        <v>0</v>
      </c>
      <c r="C36" s="139">
        <f>(((B36/(B12*5))*1.1428571)*1.2)*2</f>
        <v>0</v>
      </c>
      <c r="D36" s="139">
        <f>C36*$D$34</f>
        <v>0</v>
      </c>
      <c r="E36" s="141">
        <f>(C36+D36)*$E$34</f>
        <v>0</v>
      </c>
      <c r="F36" s="141">
        <f>C36+D36+E36</f>
        <v>0</v>
      </c>
      <c r="G36" s="141">
        <f>F36*$G$34</f>
        <v>0</v>
      </c>
      <c r="H36" s="184">
        <f>ROUND((F36+G36),2)</f>
        <v>0</v>
      </c>
      <c r="I36" s="117"/>
      <c r="J36" s="118"/>
      <c r="K36" s="121"/>
      <c r="L36" s="118"/>
      <c r="M36" s="118"/>
      <c r="N36" s="118"/>
      <c r="O36" s="118"/>
      <c r="P36" s="119"/>
      <c r="Q36" s="119"/>
    </row>
    <row r="37" spans="1:18" ht="15" customHeight="1" x14ac:dyDescent="0.2">
      <c r="A37" s="179" t="str">
        <f>A19</f>
        <v>Bloquista (CBO 7663-15) - 24m - 44h</v>
      </c>
      <c r="B37" s="191">
        <f>Postos!B19</f>
        <v>0</v>
      </c>
      <c r="C37" s="181">
        <f>(((B37/(B13*5))*1.1428571)*1.2)*2</f>
        <v>0</v>
      </c>
      <c r="D37" s="181">
        <f>C37*$D$34</f>
        <v>0</v>
      </c>
      <c r="E37" s="182">
        <f>(C37+D37)*$E$34</f>
        <v>0</v>
      </c>
      <c r="F37" s="182">
        <f>C37+D37+E37</f>
        <v>0</v>
      </c>
      <c r="G37" s="182">
        <f>F37*$G$34</f>
        <v>0</v>
      </c>
      <c r="H37" s="185">
        <f>ROUND((F37+G37),2)</f>
        <v>0</v>
      </c>
      <c r="I37" s="117"/>
      <c r="J37" s="118"/>
      <c r="K37" s="121"/>
      <c r="L37" s="118"/>
      <c r="M37" s="118"/>
      <c r="N37" s="118"/>
      <c r="O37" s="118"/>
      <c r="P37" s="119"/>
      <c r="Q37" s="119"/>
    </row>
    <row r="38" spans="1:18" s="115" customFormat="1" ht="25.5" customHeight="1" thickBot="1" x14ac:dyDescent="0.3">
      <c r="A38" s="334"/>
      <c r="B38" s="334"/>
      <c r="C38" s="334"/>
      <c r="D38" s="334"/>
      <c r="E38" s="334"/>
      <c r="F38" s="334"/>
      <c r="G38" s="334"/>
      <c r="H38" s="334"/>
      <c r="I38" s="112"/>
      <c r="J38" s="112"/>
      <c r="K38" s="112"/>
      <c r="L38" s="112"/>
      <c r="M38" s="112"/>
      <c r="N38" s="112"/>
      <c r="O38" s="112"/>
      <c r="P38" s="112"/>
      <c r="Q38" s="114"/>
    </row>
    <row r="39" spans="1:18" ht="25.5" customHeight="1" x14ac:dyDescent="0.2">
      <c r="A39" s="335"/>
      <c r="B39" s="335" t="s">
        <v>167</v>
      </c>
      <c r="C39" s="335"/>
      <c r="D39" s="335"/>
      <c r="E39" s="122"/>
      <c r="F39" s="335" t="s">
        <v>168</v>
      </c>
      <c r="G39" s="335"/>
      <c r="H39" s="335"/>
      <c r="I39" s="118"/>
      <c r="J39" s="118"/>
      <c r="K39" s="118"/>
      <c r="L39" s="118"/>
      <c r="M39" s="118"/>
      <c r="N39" s="118"/>
      <c r="O39" s="118"/>
      <c r="P39" s="118"/>
      <c r="Q39" s="119"/>
    </row>
    <row r="40" spans="1:18" ht="60.75" customHeight="1" x14ac:dyDescent="0.2">
      <c r="A40" s="328" t="s">
        <v>156</v>
      </c>
      <c r="B40" s="325" t="s">
        <v>169</v>
      </c>
      <c r="C40" s="204" t="s">
        <v>136</v>
      </c>
      <c r="D40" s="325" t="s">
        <v>170</v>
      </c>
      <c r="E40" s="123"/>
      <c r="F40" s="325" t="s">
        <v>169</v>
      </c>
      <c r="G40" s="204" t="s">
        <v>136</v>
      </c>
      <c r="H40" s="325" t="s">
        <v>171</v>
      </c>
      <c r="I40" s="118"/>
      <c r="J40" s="118"/>
      <c r="K40" s="118"/>
      <c r="L40" s="118"/>
      <c r="M40" s="118"/>
      <c r="N40" s="118"/>
      <c r="O40" s="118"/>
      <c r="P40" s="118"/>
      <c r="Q40" s="119"/>
    </row>
    <row r="41" spans="1:18" ht="15" customHeight="1" x14ac:dyDescent="0.2">
      <c r="A41" s="328"/>
      <c r="B41" s="325"/>
      <c r="C41" s="124">
        <f>CITL!B18</f>
        <v>0</v>
      </c>
      <c r="D41" s="325"/>
      <c r="E41" s="125"/>
      <c r="F41" s="325"/>
      <c r="G41" s="124">
        <f>CITL!B18</f>
        <v>0</v>
      </c>
      <c r="H41" s="325"/>
      <c r="I41" s="118"/>
      <c r="J41" s="118"/>
      <c r="K41" s="118"/>
      <c r="L41" s="118"/>
      <c r="M41" s="118"/>
      <c r="N41" s="118"/>
      <c r="O41" s="118"/>
      <c r="P41" s="118"/>
      <c r="Q41" s="119"/>
    </row>
    <row r="42" spans="1:18" ht="15" customHeight="1" x14ac:dyDescent="0.2">
      <c r="A42" s="106" t="str">
        <f>A11</f>
        <v>Arte Finalista (CBO 7661-20) - 24m - 44h</v>
      </c>
      <c r="B42" s="186">
        <f>Postos!G15*2</f>
        <v>0</v>
      </c>
      <c r="C42" s="140">
        <f>B42*$C$41</f>
        <v>0</v>
      </c>
      <c r="D42" s="183">
        <f>ROUND((B42+C42),2)</f>
        <v>0</v>
      </c>
      <c r="E42" s="126"/>
      <c r="F42" s="142">
        <f>Postos!$E$15</f>
        <v>0</v>
      </c>
      <c r="G42" s="140">
        <f>F42*$G$41</f>
        <v>0</v>
      </c>
      <c r="H42" s="183">
        <f>ROUND((F42+G42),2)</f>
        <v>0</v>
      </c>
      <c r="I42" s="118"/>
      <c r="J42" s="118"/>
      <c r="K42" s="118"/>
      <c r="L42" s="118"/>
      <c r="M42" s="118"/>
      <c r="N42" s="118"/>
      <c r="O42" s="118"/>
      <c r="P42" s="118"/>
      <c r="Q42" s="119"/>
    </row>
    <row r="43" spans="1:18" ht="15" customHeight="1" x14ac:dyDescent="0.2">
      <c r="A43" s="109" t="str">
        <f>A12</f>
        <v>Cortador Gráfico (CBO 7663-20) - 36m - 44h</v>
      </c>
      <c r="B43" s="187">
        <f>Postos!G15*2</f>
        <v>0</v>
      </c>
      <c r="C43" s="141">
        <f>B43*$C$41</f>
        <v>0</v>
      </c>
      <c r="D43" s="184">
        <f>ROUND((B43+C43),2)</f>
        <v>0</v>
      </c>
      <c r="E43" s="126"/>
      <c r="F43" s="141">
        <f>Postos!$E$15</f>
        <v>0</v>
      </c>
      <c r="G43" s="141">
        <f>F43*$G$41</f>
        <v>0</v>
      </c>
      <c r="H43" s="184">
        <f>ROUND((F43+G43),2)</f>
        <v>0</v>
      </c>
      <c r="I43" s="118"/>
      <c r="J43" s="118"/>
      <c r="K43" s="118"/>
      <c r="L43" s="118"/>
      <c r="M43" s="118"/>
      <c r="N43" s="118"/>
      <c r="O43" s="118"/>
      <c r="P43" s="118"/>
      <c r="Q43" s="119"/>
    </row>
    <row r="44" spans="1:18" ht="15" customHeight="1" x14ac:dyDescent="0.2">
      <c r="A44" s="179" t="str">
        <f>A13</f>
        <v>Bloquista (CBO 7663-15) - 24m - 44h</v>
      </c>
      <c r="B44" s="188">
        <f>Postos!G15*2</f>
        <v>0</v>
      </c>
      <c r="C44" s="182">
        <f>B44*$C$41</f>
        <v>0</v>
      </c>
      <c r="D44" s="185">
        <f>ROUND((B44+C44),2)</f>
        <v>0</v>
      </c>
      <c r="E44" s="126"/>
      <c r="F44" s="142">
        <f>Postos!$E$15</f>
        <v>0</v>
      </c>
      <c r="G44" s="182">
        <f>F44*$G$41</f>
        <v>0</v>
      </c>
      <c r="H44" s="185">
        <f>ROUND((F44+G44),2)</f>
        <v>0</v>
      </c>
      <c r="I44" s="118"/>
      <c r="J44" s="118"/>
      <c r="K44" s="118"/>
      <c r="L44" s="118"/>
      <c r="M44" s="118"/>
      <c r="N44" s="118"/>
      <c r="O44" s="118"/>
      <c r="P44" s="118"/>
      <c r="Q44" s="119"/>
    </row>
    <row r="45" spans="1:18" x14ac:dyDescent="0.2">
      <c r="A45" s="4"/>
      <c r="B45" s="4"/>
      <c r="C45" s="4"/>
      <c r="D45" s="4"/>
      <c r="E45" s="4"/>
      <c r="F45" s="4"/>
      <c r="G45" s="4"/>
      <c r="H45" s="4"/>
      <c r="I45" s="118"/>
      <c r="J45" s="118"/>
      <c r="K45" s="118"/>
      <c r="L45" s="118"/>
      <c r="M45" s="118"/>
      <c r="N45" s="118"/>
      <c r="O45" s="118"/>
      <c r="P45" s="118"/>
      <c r="Q45" s="119"/>
    </row>
    <row r="46" spans="1:18" ht="12.75" customHeight="1" x14ac:dyDescent="0.2">
      <c r="A46" s="336" t="s">
        <v>172</v>
      </c>
      <c r="B46" s="336"/>
      <c r="C46" s="336"/>
      <c r="D46" s="336"/>
      <c r="E46" s="336"/>
      <c r="F46" s="336"/>
      <c r="G46" s="336"/>
      <c r="H46" s="336"/>
      <c r="I46" s="118"/>
      <c r="J46" s="118"/>
      <c r="K46" s="118"/>
      <c r="L46" s="118"/>
      <c r="M46" s="118"/>
      <c r="N46" s="118"/>
      <c r="O46" s="118"/>
      <c r="P46" s="118"/>
      <c r="Q46" s="119"/>
    </row>
    <row r="47" spans="1:18" ht="12.75" customHeight="1" x14ac:dyDescent="0.2">
      <c r="A47" s="248" t="s">
        <v>173</v>
      </c>
      <c r="B47" s="248"/>
      <c r="C47" s="248"/>
      <c r="D47" s="248"/>
      <c r="E47" s="248"/>
      <c r="F47" s="248"/>
      <c r="G47" s="248"/>
      <c r="H47" s="248"/>
      <c r="I47" s="127"/>
      <c r="J47" s="127"/>
      <c r="K47" s="127"/>
      <c r="L47" s="127"/>
      <c r="M47" s="127"/>
      <c r="N47" s="127"/>
      <c r="O47" s="127"/>
      <c r="P47" s="127"/>
      <c r="Q47" s="127"/>
      <c r="R47" s="127"/>
    </row>
    <row r="48" spans="1:18" ht="12.75" customHeight="1" x14ac:dyDescent="0.2">
      <c r="A48" s="336" t="s">
        <v>174</v>
      </c>
      <c r="B48" s="336"/>
      <c r="C48" s="336"/>
      <c r="D48" s="336"/>
      <c r="E48" s="336"/>
      <c r="F48" s="336"/>
      <c r="G48" s="336"/>
      <c r="H48" s="336"/>
      <c r="I48" s="127"/>
      <c r="J48" s="127"/>
      <c r="K48" s="127"/>
      <c r="L48" s="127"/>
      <c r="M48" s="127"/>
      <c r="N48" s="127"/>
      <c r="O48" s="127"/>
      <c r="P48" s="127"/>
      <c r="Q48" s="127"/>
      <c r="R48" s="127"/>
    </row>
    <row r="49" spans="1:24" ht="12.75" customHeight="1" x14ac:dyDescent="0.2">
      <c r="A49" s="336" t="s">
        <v>175</v>
      </c>
      <c r="B49" s="336"/>
      <c r="C49" s="336"/>
      <c r="D49" s="336"/>
      <c r="E49" s="336"/>
      <c r="F49" s="336"/>
      <c r="G49" s="336"/>
      <c r="H49" s="336"/>
      <c r="I49" s="127"/>
      <c r="J49" s="127"/>
      <c r="K49" s="127"/>
      <c r="L49" s="127"/>
      <c r="M49" s="127"/>
      <c r="N49" s="127"/>
      <c r="O49" s="127"/>
      <c r="P49" s="127"/>
      <c r="Q49" s="127"/>
      <c r="R49" s="127"/>
    </row>
    <row r="50" spans="1:24" ht="12.75" customHeight="1" x14ac:dyDescent="0.2">
      <c r="A50" s="336" t="s">
        <v>176</v>
      </c>
      <c r="B50" s="336"/>
      <c r="C50" s="336"/>
      <c r="D50" s="336"/>
      <c r="E50" s="336"/>
      <c r="F50" s="336"/>
      <c r="G50" s="336"/>
      <c r="H50" s="336"/>
      <c r="Q50" s="127"/>
      <c r="R50" s="127"/>
      <c r="S50" s="128"/>
      <c r="T50" s="129"/>
    </row>
    <row r="51" spans="1:24" x14ac:dyDescent="0.2">
      <c r="A51" s="206" t="s">
        <v>177</v>
      </c>
      <c r="B51" s="206"/>
      <c r="C51" s="206"/>
      <c r="D51" s="206"/>
      <c r="E51" s="206"/>
      <c r="F51" s="206"/>
      <c r="G51" s="206"/>
      <c r="H51" s="206"/>
      <c r="Q51" s="127"/>
      <c r="R51" s="127"/>
      <c r="S51" s="128"/>
      <c r="T51" s="129"/>
    </row>
    <row r="52" spans="1:24" x14ac:dyDescent="0.2">
      <c r="A52" s="4"/>
      <c r="B52" s="4"/>
      <c r="C52" s="4"/>
      <c r="D52" s="4"/>
      <c r="E52" s="4"/>
      <c r="F52" s="4"/>
      <c r="G52" s="4"/>
      <c r="H52" s="4"/>
      <c r="Q52" s="127"/>
      <c r="R52" s="127"/>
      <c r="S52" s="128"/>
      <c r="T52" s="129"/>
      <c r="W52" s="130"/>
      <c r="X52" s="130"/>
    </row>
    <row r="53" spans="1:24" x14ac:dyDescent="0.2">
      <c r="A53" s="131"/>
      <c r="B53" s="127"/>
      <c r="C53" s="127"/>
      <c r="D53" s="127"/>
      <c r="E53" s="127"/>
      <c r="F53" s="127"/>
      <c r="G53" s="127"/>
      <c r="H53" s="127"/>
      <c r="R53" s="127"/>
      <c r="S53" s="128"/>
      <c r="T53" s="129"/>
    </row>
    <row r="54" spans="1:24" x14ac:dyDescent="0.2">
      <c r="A54" s="131"/>
      <c r="B54" s="127"/>
      <c r="C54" s="127"/>
      <c r="D54" s="127"/>
      <c r="E54" s="127"/>
      <c r="F54" s="127"/>
      <c r="G54" s="127"/>
      <c r="H54" s="127"/>
    </row>
    <row r="55" spans="1:24" x14ac:dyDescent="0.2">
      <c r="A55" s="131"/>
      <c r="B55" s="127"/>
      <c r="C55" s="127"/>
      <c r="D55" s="127"/>
      <c r="E55" s="127"/>
      <c r="F55" s="127"/>
      <c r="G55" s="127"/>
      <c r="H55" s="127"/>
      <c r="S55" s="128"/>
      <c r="T55" s="128"/>
    </row>
    <row r="63" spans="1:24" x14ac:dyDescent="0.2">
      <c r="I63" s="132"/>
      <c r="J63" s="132"/>
      <c r="K63" s="132"/>
      <c r="L63" s="132"/>
      <c r="M63" s="132"/>
      <c r="N63" s="132"/>
      <c r="O63" s="132"/>
    </row>
    <row r="68" spans="1:8" x14ac:dyDescent="0.2">
      <c r="G68" s="132"/>
      <c r="H68" s="132"/>
    </row>
    <row r="70" spans="1:8" x14ac:dyDescent="0.2">
      <c r="A70" s="133"/>
      <c r="B70" s="132"/>
      <c r="C70" s="132"/>
      <c r="D70" s="132"/>
      <c r="E70" s="132"/>
      <c r="F70" s="132"/>
    </row>
  </sheetData>
  <sheetProtection algorithmName="SHA-512" hashValue="CnzQPlAY40KwEghACPLsph4A86wNOtGYR+rm0UyulLlM+VMVqY2kIVMfPDl7NDXZgfNhqhhWjO5m0gcZB78wpA==" saltValue="R7YMjrjgX/fn1VoC3WIm5w==" spinCount="100000" sheet="1" objects="1" scenarios="1" selectLockedCells="1"/>
  <mergeCells count="44">
    <mergeCell ref="A46:H46"/>
    <mergeCell ref="A47:H47"/>
    <mergeCell ref="A48:H48"/>
    <mergeCell ref="A49:H49"/>
    <mergeCell ref="A50:H50"/>
    <mergeCell ref="A38:H38"/>
    <mergeCell ref="A39:D39"/>
    <mergeCell ref="F39:H39"/>
    <mergeCell ref="A40:A41"/>
    <mergeCell ref="B40:B41"/>
    <mergeCell ref="D40:D41"/>
    <mergeCell ref="F40:F41"/>
    <mergeCell ref="H40:H41"/>
    <mergeCell ref="A32:H32"/>
    <mergeCell ref="A33:A34"/>
    <mergeCell ref="B33:B34"/>
    <mergeCell ref="C33:C34"/>
    <mergeCell ref="F33:F34"/>
    <mergeCell ref="H33:H34"/>
    <mergeCell ref="A26:H26"/>
    <mergeCell ref="A27:A28"/>
    <mergeCell ref="B27:B28"/>
    <mergeCell ref="C27:C28"/>
    <mergeCell ref="F27:F28"/>
    <mergeCell ref="H27:H28"/>
    <mergeCell ref="A20:H20"/>
    <mergeCell ref="A21:A22"/>
    <mergeCell ref="B21:B22"/>
    <mergeCell ref="C21:C22"/>
    <mergeCell ref="F21:F22"/>
    <mergeCell ref="H21:H22"/>
    <mergeCell ref="A7:H7"/>
    <mergeCell ref="A8:H8"/>
    <mergeCell ref="A14:H14"/>
    <mergeCell ref="A15:A16"/>
    <mergeCell ref="B15:B16"/>
    <mergeCell ref="C15:C16"/>
    <mergeCell ref="F15:F16"/>
    <mergeCell ref="H15:H16"/>
    <mergeCell ref="A1:H1"/>
    <mergeCell ref="A2:H2"/>
    <mergeCell ref="A3:H3"/>
    <mergeCell ref="A5:H5"/>
    <mergeCell ref="A6:H6"/>
  </mergeCells>
  <dataValidations count="1">
    <dataValidation allowBlank="1" showInputMessage="1" showErrorMessage="1" errorTitle="Pare !!!" error="Pare !!!" sqref="T55">
      <formula1>0</formula1>
      <formula2>0</formula2>
    </dataValidation>
  </dataValidations>
  <printOptions horizontalCentered="1"/>
  <pageMargins left="0.11811023622047245" right="0.11811023622047245" top="0.67" bottom="0.27559055118110237" header="0.15748031496062992" footer="3.937007874015748E-2"/>
  <pageSetup paperSize="9" scale="65" firstPageNumber="0" orientation="portrait" horizontalDpi="300" verticalDpi="300" r:id="rId1"/>
  <headerFooter>
    <oddHeader>&amp;C&amp;G&amp;R&amp;8&amp;P</oddHeader>
    <oddFooter>&amp;L&amp;8&amp;G
  &amp;"Arial,Negrito"&amp;K08-023 SCCAT/CFIC/SECOFC</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4"/>
  <sheetViews>
    <sheetView showGridLines="0" view="pageBreakPreview" topLeftCell="A11" zoomScaleNormal="100" workbookViewId="0">
      <selection activeCell="C11" sqref="C11"/>
    </sheetView>
  </sheetViews>
  <sheetFormatPr defaultRowHeight="12.75" x14ac:dyDescent="0.2"/>
  <cols>
    <col min="1" max="1" width="14.7109375" style="134" customWidth="1"/>
    <col min="2" max="2" width="39.28515625" style="150" customWidth="1"/>
    <col min="3" max="3" width="14.7109375" style="134" customWidth="1"/>
    <col min="4" max="4" width="59.28515625" style="134" customWidth="1"/>
    <col min="5" max="5" width="14.7109375" style="134" customWidth="1"/>
    <col min="6" max="6" width="14.140625" style="134" customWidth="1"/>
    <col min="7" max="10" width="17.140625" style="134" customWidth="1"/>
    <col min="11" max="11" width="19.85546875" style="134" customWidth="1"/>
    <col min="12" max="12" width="17.140625" style="134" customWidth="1"/>
    <col min="13" max="13" width="34.28515625" style="134" customWidth="1"/>
    <col min="14" max="14" width="17.7109375" style="134" customWidth="1"/>
    <col min="15" max="15" width="13.42578125" style="134" customWidth="1"/>
    <col min="16" max="17" width="11.42578125" style="134" customWidth="1"/>
    <col min="18" max="18" width="16.5703125" style="134" customWidth="1"/>
    <col min="19" max="1025" width="11.42578125" style="134" customWidth="1"/>
  </cols>
  <sheetData>
    <row r="1" spans="1:5" ht="18" x14ac:dyDescent="0.25">
      <c r="A1" s="275" t="str">
        <f>Postos!A1:P1</f>
        <v>TRIBUNAL REGIONAL ELEITORAL DO PARANÁ</v>
      </c>
      <c r="B1" s="275"/>
      <c r="C1" s="275"/>
      <c r="D1" s="275"/>
      <c r="E1" s="275"/>
    </row>
    <row r="2" spans="1:5" ht="15" customHeight="1" x14ac:dyDescent="0.2">
      <c r="A2" s="337" t="str">
        <f>Postos!A2:P2</f>
        <v>Planilha de Custos e Formação de Preços - Base Licitante</v>
      </c>
      <c r="B2" s="337"/>
      <c r="C2" s="337"/>
      <c r="D2" s="337"/>
      <c r="E2" s="337"/>
    </row>
    <row r="3" spans="1:5" ht="15" customHeight="1" x14ac:dyDescent="0.2">
      <c r="A3" s="277" t="str">
        <f>Postos!A3:P3</f>
        <v>Serviços de Arte Finalista, Cortador Gráfico e Bloquista</v>
      </c>
      <c r="B3" s="277"/>
      <c r="C3" s="277"/>
      <c r="D3" s="277"/>
      <c r="E3" s="277"/>
    </row>
    <row r="4" spans="1:5" ht="15" customHeight="1" x14ac:dyDescent="0.2">
      <c r="A4" s="194"/>
      <c r="B4" s="195"/>
      <c r="C4" s="194"/>
      <c r="D4" s="194"/>
      <c r="E4" s="194"/>
    </row>
    <row r="5" spans="1:5" ht="15" customHeight="1" x14ac:dyDescent="0.2">
      <c r="A5" s="338" t="str">
        <f>Postos!A9:P9</f>
        <v>Empresa</v>
      </c>
      <c r="B5" s="338"/>
      <c r="C5" s="338"/>
      <c r="D5" s="338"/>
      <c r="E5" s="338"/>
    </row>
    <row r="6" spans="1:5" ht="15" customHeight="1" x14ac:dyDescent="0.2">
      <c r="A6" s="339" t="str">
        <f>Postos!A10:P10</f>
        <v>CNPJ</v>
      </c>
      <c r="B6" s="339"/>
      <c r="C6" s="339"/>
      <c r="D6" s="339"/>
      <c r="E6" s="339"/>
    </row>
    <row r="7" spans="1:5" ht="15" customHeight="1" x14ac:dyDescent="0.2">
      <c r="A7" s="341"/>
      <c r="B7" s="341"/>
      <c r="C7" s="341"/>
      <c r="D7" s="341"/>
      <c r="E7" s="341"/>
    </row>
    <row r="8" spans="1:5" s="135" customFormat="1" ht="25.5" customHeight="1" x14ac:dyDescent="0.2">
      <c r="A8" s="291" t="s">
        <v>178</v>
      </c>
      <c r="B8" s="291"/>
      <c r="C8" s="291"/>
      <c r="D8" s="291"/>
      <c r="E8" s="291"/>
    </row>
    <row r="9" spans="1:5" ht="45" customHeight="1" x14ac:dyDescent="0.2">
      <c r="A9" s="143"/>
      <c r="B9" s="340" t="str">
        <f>Postos!A17</f>
        <v>Arte Finalista (CBO 7661-20) - 24m - 44h</v>
      </c>
      <c r="C9" s="340"/>
      <c r="D9" s="340"/>
      <c r="E9" s="143"/>
    </row>
    <row r="10" spans="1:5" ht="15" customHeight="1" x14ac:dyDescent="0.2">
      <c r="A10" s="143"/>
      <c r="B10" s="144"/>
      <c r="C10" s="143"/>
      <c r="D10" s="143"/>
      <c r="E10" s="143"/>
    </row>
    <row r="11" spans="1:5" s="136" customFormat="1" ht="15" customHeight="1" x14ac:dyDescent="0.2">
      <c r="A11" s="145"/>
      <c r="B11" s="146" t="s">
        <v>191</v>
      </c>
      <c r="C11" s="222">
        <v>0</v>
      </c>
      <c r="D11" s="196"/>
      <c r="E11" s="145"/>
    </row>
    <row r="12" spans="1:5" s="136" customFormat="1" ht="15" customHeight="1" x14ac:dyDescent="0.2">
      <c r="A12" s="145"/>
      <c r="B12" s="146" t="s">
        <v>192</v>
      </c>
      <c r="C12" s="222">
        <v>0</v>
      </c>
      <c r="D12" s="196"/>
      <c r="E12" s="145"/>
    </row>
    <row r="13" spans="1:5" s="136" customFormat="1" ht="15" customHeight="1" x14ac:dyDescent="0.2">
      <c r="A13" s="145"/>
      <c r="B13" s="145"/>
      <c r="C13" s="145"/>
      <c r="D13" s="145"/>
      <c r="E13" s="145"/>
    </row>
    <row r="14" spans="1:5" s="136" customFormat="1" ht="15" customHeight="1" x14ac:dyDescent="0.2">
      <c r="A14" s="145"/>
      <c r="B14" s="193" t="s">
        <v>179</v>
      </c>
      <c r="C14" s="151">
        <f>ROUND(((Postos!B17)/30*C11),2)</f>
        <v>0</v>
      </c>
      <c r="D14" s="147" t="s">
        <v>180</v>
      </c>
      <c r="E14" s="145"/>
    </row>
    <row r="15" spans="1:5" s="136" customFormat="1" ht="15" customHeight="1" x14ac:dyDescent="0.2">
      <c r="A15" s="145"/>
      <c r="B15" s="193" t="s">
        <v>181</v>
      </c>
      <c r="C15" s="151">
        <f>ROUND((('Encargos Sociais'!$F$23/100)*C14),2)</f>
        <v>0</v>
      </c>
      <c r="D15" s="147" t="s">
        <v>182</v>
      </c>
      <c r="E15" s="145"/>
    </row>
    <row r="16" spans="1:5" s="136" customFormat="1" ht="15" customHeight="1" x14ac:dyDescent="0.2">
      <c r="A16" s="145"/>
      <c r="B16" s="193" t="s">
        <v>183</v>
      </c>
      <c r="C16" s="151">
        <f>Postos!$E$15*C12</f>
        <v>0</v>
      </c>
      <c r="D16" s="147" t="s">
        <v>184</v>
      </c>
      <c r="E16" s="145"/>
    </row>
    <row r="17" spans="1:5" s="136" customFormat="1" ht="15" customHeight="1" x14ac:dyDescent="0.2">
      <c r="A17" s="145"/>
      <c r="B17" s="193" t="s">
        <v>185</v>
      </c>
      <c r="C17" s="151">
        <f>(Postos!$G$15*Postos!$H$15)*C12</f>
        <v>0</v>
      </c>
      <c r="D17" s="147" t="s">
        <v>186</v>
      </c>
      <c r="E17" s="145"/>
    </row>
    <row r="18" spans="1:5" s="136" customFormat="1" ht="15" customHeight="1" x14ac:dyDescent="0.2">
      <c r="A18" s="145"/>
      <c r="B18" s="1" t="s">
        <v>187</v>
      </c>
      <c r="C18" s="152">
        <f>SUM(C14:C17)</f>
        <v>0</v>
      </c>
      <c r="D18" s="148"/>
      <c r="E18" s="145"/>
    </row>
    <row r="19" spans="1:5" s="136" customFormat="1" ht="15" customHeight="1" x14ac:dyDescent="0.2">
      <c r="A19" s="145"/>
      <c r="B19" s="193" t="s">
        <v>188</v>
      </c>
      <c r="C19" s="151">
        <f>ROUND((CITL!$B$18*C18),2)</f>
        <v>0</v>
      </c>
      <c r="D19" s="147" t="s">
        <v>189</v>
      </c>
      <c r="E19" s="145"/>
    </row>
    <row r="20" spans="1:5" s="136" customFormat="1" ht="15" customHeight="1" x14ac:dyDescent="0.2">
      <c r="A20" s="145"/>
      <c r="B20" s="1" t="s">
        <v>190</v>
      </c>
      <c r="C20" s="152">
        <f>C18+C19</f>
        <v>0</v>
      </c>
      <c r="D20" s="149"/>
      <c r="E20" s="145"/>
    </row>
    <row r="21" spans="1:5" ht="45" customHeight="1" x14ac:dyDescent="0.2">
      <c r="A21" s="143"/>
      <c r="B21" s="340" t="str">
        <f>Postos!A18</f>
        <v>Cortador Gráfico (CBO 7663-20) - 36m - 44h</v>
      </c>
      <c r="C21" s="340"/>
      <c r="D21" s="340"/>
      <c r="E21" s="143"/>
    </row>
    <row r="22" spans="1:5" ht="15" customHeight="1" x14ac:dyDescent="0.2">
      <c r="A22" s="143"/>
      <c r="B22" s="144"/>
      <c r="C22" s="143"/>
      <c r="D22" s="143"/>
      <c r="E22" s="143"/>
    </row>
    <row r="23" spans="1:5" s="136" customFormat="1" ht="15" customHeight="1" x14ac:dyDescent="0.2">
      <c r="A23" s="145"/>
      <c r="B23" s="146" t="s">
        <v>191</v>
      </c>
      <c r="C23" s="222">
        <v>0</v>
      </c>
      <c r="D23" s="196"/>
      <c r="E23" s="145"/>
    </row>
    <row r="24" spans="1:5" s="136" customFormat="1" ht="15" customHeight="1" x14ac:dyDescent="0.2">
      <c r="A24" s="145"/>
      <c r="B24" s="146" t="s">
        <v>192</v>
      </c>
      <c r="C24" s="222">
        <v>0</v>
      </c>
      <c r="D24" s="196"/>
      <c r="E24" s="145"/>
    </row>
    <row r="25" spans="1:5" s="136" customFormat="1" ht="15" customHeight="1" x14ac:dyDescent="0.2">
      <c r="A25" s="145"/>
      <c r="B25" s="145"/>
      <c r="C25" s="145"/>
      <c r="D25" s="145"/>
      <c r="E25" s="145"/>
    </row>
    <row r="26" spans="1:5" s="136" customFormat="1" ht="15" customHeight="1" x14ac:dyDescent="0.2">
      <c r="A26" s="145"/>
      <c r="B26" s="193" t="s">
        <v>179</v>
      </c>
      <c r="C26" s="151">
        <f>ROUND(((Postos!B18/30)*Fiscalização!C23),2)</f>
        <v>0</v>
      </c>
      <c r="D26" s="147" t="s">
        <v>180</v>
      </c>
      <c r="E26" s="145"/>
    </row>
    <row r="27" spans="1:5" s="136" customFormat="1" ht="15" customHeight="1" x14ac:dyDescent="0.2">
      <c r="A27" s="145"/>
      <c r="B27" s="193" t="s">
        <v>181</v>
      </c>
      <c r="C27" s="151">
        <f>ROUND(('Encargos Sociais'!$F$23/100*Fiscalização!C26),2)</f>
        <v>0</v>
      </c>
      <c r="D27" s="147" t="s">
        <v>182</v>
      </c>
      <c r="E27" s="145"/>
    </row>
    <row r="28" spans="1:5" s="136" customFormat="1" ht="15" customHeight="1" x14ac:dyDescent="0.2">
      <c r="A28" s="145"/>
      <c r="B28" s="193" t="s">
        <v>183</v>
      </c>
      <c r="C28" s="151">
        <f>Postos!$E$15*Fiscalização!C24</f>
        <v>0</v>
      </c>
      <c r="D28" s="147" t="s">
        <v>184</v>
      </c>
      <c r="E28" s="145"/>
    </row>
    <row r="29" spans="1:5" s="136" customFormat="1" ht="15" customHeight="1" x14ac:dyDescent="0.2">
      <c r="A29" s="145"/>
      <c r="B29" s="193" t="s">
        <v>185</v>
      </c>
      <c r="C29" s="151">
        <f>(Postos!$G$15*Postos!$H$15)*Fiscalização!C24</f>
        <v>0</v>
      </c>
      <c r="D29" s="147" t="s">
        <v>186</v>
      </c>
      <c r="E29" s="145"/>
    </row>
    <row r="30" spans="1:5" s="136" customFormat="1" ht="15" customHeight="1" x14ac:dyDescent="0.2">
      <c r="A30" s="145"/>
      <c r="B30" s="1" t="s">
        <v>187</v>
      </c>
      <c r="C30" s="152">
        <f>SUM(C26:C29)</f>
        <v>0</v>
      </c>
      <c r="D30" s="148"/>
      <c r="E30" s="145"/>
    </row>
    <row r="31" spans="1:5" s="136" customFormat="1" ht="15" customHeight="1" x14ac:dyDescent="0.2">
      <c r="A31" s="145"/>
      <c r="B31" s="193" t="s">
        <v>188</v>
      </c>
      <c r="C31" s="151">
        <f>ROUND((CITL!$B$18*Fiscalização!C30),2)</f>
        <v>0</v>
      </c>
      <c r="D31" s="147" t="s">
        <v>189</v>
      </c>
      <c r="E31" s="145"/>
    </row>
    <row r="32" spans="1:5" s="136" customFormat="1" ht="15" customHeight="1" x14ac:dyDescent="0.2">
      <c r="A32" s="145"/>
      <c r="B32" s="1" t="s">
        <v>190</v>
      </c>
      <c r="C32" s="152">
        <f>C30+C31</f>
        <v>0</v>
      </c>
      <c r="D32" s="149"/>
      <c r="E32" s="145"/>
    </row>
    <row r="33" spans="1:5" ht="45" customHeight="1" x14ac:dyDescent="0.2">
      <c r="A33" s="143"/>
      <c r="B33" s="340" t="str">
        <f>Postos!A19</f>
        <v>Bloquista (CBO 7663-15) - 24m - 44h</v>
      </c>
      <c r="C33" s="340"/>
      <c r="D33" s="340"/>
      <c r="E33" s="143"/>
    </row>
    <row r="34" spans="1:5" ht="15" customHeight="1" x14ac:dyDescent="0.2">
      <c r="A34" s="143"/>
      <c r="B34" s="144"/>
      <c r="C34" s="143"/>
      <c r="D34" s="143"/>
      <c r="E34" s="143"/>
    </row>
    <row r="35" spans="1:5" s="136" customFormat="1" ht="15" customHeight="1" x14ac:dyDescent="0.2">
      <c r="A35" s="145"/>
      <c r="B35" s="146" t="s">
        <v>191</v>
      </c>
      <c r="C35" s="222">
        <v>0</v>
      </c>
      <c r="D35" s="196"/>
      <c r="E35" s="145"/>
    </row>
    <row r="36" spans="1:5" s="136" customFormat="1" ht="15" customHeight="1" x14ac:dyDescent="0.2">
      <c r="A36" s="145"/>
      <c r="B36" s="146" t="s">
        <v>192</v>
      </c>
      <c r="C36" s="222">
        <v>0</v>
      </c>
      <c r="D36" s="196"/>
      <c r="E36" s="145"/>
    </row>
    <row r="37" spans="1:5" s="136" customFormat="1" ht="15" customHeight="1" x14ac:dyDescent="0.2">
      <c r="A37" s="145"/>
      <c r="B37" s="145"/>
      <c r="C37" s="145"/>
      <c r="D37" s="145"/>
      <c r="E37" s="145"/>
    </row>
    <row r="38" spans="1:5" s="136" customFormat="1" ht="15" customHeight="1" x14ac:dyDescent="0.2">
      <c r="A38" s="145"/>
      <c r="B38" s="193" t="s">
        <v>179</v>
      </c>
      <c r="C38" s="151">
        <f>ROUND(((Postos!B19/30)*C35),2)</f>
        <v>0</v>
      </c>
      <c r="D38" s="147" t="s">
        <v>180</v>
      </c>
      <c r="E38" s="145"/>
    </row>
    <row r="39" spans="1:5" s="136" customFormat="1" ht="15" customHeight="1" x14ac:dyDescent="0.2">
      <c r="A39" s="145"/>
      <c r="B39" s="193" t="s">
        <v>181</v>
      </c>
      <c r="C39" s="151">
        <f>ROUND(('Encargos Sociais'!$F$23/100*Fiscalização!C38),2)</f>
        <v>0</v>
      </c>
      <c r="D39" s="147" t="s">
        <v>182</v>
      </c>
      <c r="E39" s="145"/>
    </row>
    <row r="40" spans="1:5" s="136" customFormat="1" ht="15" customHeight="1" x14ac:dyDescent="0.2">
      <c r="A40" s="145"/>
      <c r="B40" s="193" t="s">
        <v>183</v>
      </c>
      <c r="C40" s="151">
        <f>Postos!$E$15*Fiscalização!C36</f>
        <v>0</v>
      </c>
      <c r="D40" s="147" t="s">
        <v>184</v>
      </c>
      <c r="E40" s="145"/>
    </row>
    <row r="41" spans="1:5" s="136" customFormat="1" ht="15" customHeight="1" x14ac:dyDescent="0.2">
      <c r="A41" s="145"/>
      <c r="B41" s="193" t="s">
        <v>185</v>
      </c>
      <c r="C41" s="151">
        <f>(Postos!$G$15*Postos!$H$15)*Fiscalização!C36</f>
        <v>0</v>
      </c>
      <c r="D41" s="147" t="s">
        <v>186</v>
      </c>
      <c r="E41" s="145"/>
    </row>
    <row r="42" spans="1:5" s="136" customFormat="1" ht="15" customHeight="1" x14ac:dyDescent="0.2">
      <c r="A42" s="145"/>
      <c r="B42" s="1" t="s">
        <v>187</v>
      </c>
      <c r="C42" s="152">
        <f>SUM(C38:C41)</f>
        <v>0</v>
      </c>
      <c r="D42" s="148"/>
      <c r="E42" s="145"/>
    </row>
    <row r="43" spans="1:5" s="136" customFormat="1" ht="15" customHeight="1" x14ac:dyDescent="0.2">
      <c r="A43" s="145"/>
      <c r="B43" s="193" t="s">
        <v>188</v>
      </c>
      <c r="C43" s="151">
        <f>ROUND((CITL!$B$18*Fiscalização!C42),2)</f>
        <v>0</v>
      </c>
      <c r="D43" s="147" t="s">
        <v>189</v>
      </c>
      <c r="E43" s="145"/>
    </row>
    <row r="44" spans="1:5" s="136" customFormat="1" ht="15" customHeight="1" x14ac:dyDescent="0.2">
      <c r="A44" s="145"/>
      <c r="B44" s="1" t="s">
        <v>190</v>
      </c>
      <c r="C44" s="152">
        <f>C42+C43</f>
        <v>0</v>
      </c>
      <c r="D44" s="149"/>
      <c r="E44" s="145"/>
    </row>
  </sheetData>
  <sheetProtection algorithmName="SHA-512" hashValue="MErY1GfbOcnTdSb4udUalqwu0QJrhHoGVr2op+moBtNZsWF48M3zvZhuuREkhTABBq7pGaKJ2oz6q8VJ7BGheg==" saltValue="UPInTLi5ZPguJaLV8DsgMA==" spinCount="100000" sheet="1" objects="1" scenarios="1" selectLockedCells="1"/>
  <mergeCells count="10">
    <mergeCell ref="B33:D33"/>
    <mergeCell ref="A7:E7"/>
    <mergeCell ref="A8:E8"/>
    <mergeCell ref="B9:D9"/>
    <mergeCell ref="B21:D21"/>
    <mergeCell ref="A1:E1"/>
    <mergeCell ref="A2:E2"/>
    <mergeCell ref="A3:E3"/>
    <mergeCell ref="A5:E5"/>
    <mergeCell ref="A6:E6"/>
  </mergeCells>
  <printOptions horizontalCentered="1"/>
  <pageMargins left="0.23622047244094491" right="0.19685039370078741" top="0.73" bottom="0.27559055118110237" header="0.19685039370078741" footer="7.874015748031496E-2"/>
  <pageSetup paperSize="9" scale="69" firstPageNumber="0" orientation="portrait" horizontalDpi="300" verticalDpi="300" r:id="rId1"/>
  <headerFooter>
    <oddHeader>&amp;C&amp;G&amp;R&amp;8&amp;P</oddHeader>
    <oddFooter>&amp;L&amp;8&amp;G
   &amp;"Arial,Negrito"&amp;K0070C0SCCAT/CFIC/SECFC</oddFooter>
  </headerFooter>
  <legacyDrawingHF r:id="rId2"/>
</worksheet>
</file>

<file path=docProps/app.xml><?xml version="1.0" encoding="utf-8"?>
<Properties xmlns="http://schemas.openxmlformats.org/officeDocument/2006/extended-properties" xmlns:vt="http://schemas.openxmlformats.org/officeDocument/2006/docPropsVTypes">
  <Template/>
  <TotalTime>163</TotalTime>
  <Application>Microsoft Excel</Application>
  <DocSecurity>0</DocSecurity>
  <ScaleCrop>false</ScaleCrop>
  <HeadingPairs>
    <vt:vector size="4" baseType="variant">
      <vt:variant>
        <vt:lpstr>Planilhas</vt:lpstr>
      </vt:variant>
      <vt:variant>
        <vt:i4>6</vt:i4>
      </vt:variant>
      <vt:variant>
        <vt:lpstr>Intervalos nomeados</vt:lpstr>
      </vt:variant>
      <vt:variant>
        <vt:i4>8</vt:i4>
      </vt:variant>
    </vt:vector>
  </HeadingPairs>
  <TitlesOfParts>
    <vt:vector size="14" baseType="lpstr">
      <vt:lpstr>Postos</vt:lpstr>
      <vt:lpstr>Encargos Sociais</vt:lpstr>
      <vt:lpstr>CITL</vt:lpstr>
      <vt:lpstr>Insumos</vt:lpstr>
      <vt:lpstr>Hora Extra</vt:lpstr>
      <vt:lpstr>Fiscalização</vt:lpstr>
      <vt:lpstr>CITL!Area_de_impressao</vt:lpstr>
      <vt:lpstr>'Encargos Sociais'!Area_de_impressao</vt:lpstr>
      <vt:lpstr>Fiscalização!Area_de_impressao</vt:lpstr>
      <vt:lpstr>'Hora Extra'!Area_de_impressao</vt:lpstr>
      <vt:lpstr>Insumos!Area_de_impressao</vt:lpstr>
      <vt:lpstr>Postos!Area_de_impressao</vt:lpstr>
      <vt:lpstr>'Encargos Sociais'!Titulos_de_impressao</vt:lpstr>
      <vt:lpstr>'Hora Extra'!Titulos_de_impressao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 Maria</dc:creator>
  <dc:description/>
  <cp:lastModifiedBy>Eduardo</cp:lastModifiedBy>
  <cp:revision>2</cp:revision>
  <cp:lastPrinted>2022-06-09T15:54:06Z</cp:lastPrinted>
  <dcterms:created xsi:type="dcterms:W3CDTF">2002-06-10T15:51:10Z</dcterms:created>
  <dcterms:modified xsi:type="dcterms:W3CDTF">2022-06-09T15:55:26Z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