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N:\DOCUMENTOS - TRE\COLABORAÇÃO\SLIC_PLANILHAS_DE_CONTROLE\Controles SLIC\Arquivos Editais\LICITAÇÕES 2021\PE 24\"/>
    </mc:Choice>
  </mc:AlternateContent>
  <bookViews>
    <workbookView xWindow="0" yWindow="4140" windowWidth="19320" windowHeight="6930" tabRatio="926" activeTab="3"/>
  </bookViews>
  <sheets>
    <sheet name="POSTO - Estimativa TRE" sheetId="39" r:id="rId1"/>
    <sheet name="ENCARGOS SOCIAIS-Estimativa TRE" sheetId="32" r:id="rId2"/>
    <sheet name="CITL - Estimativa TRE" sheetId="33" r:id="rId3"/>
    <sheet name="INSUMOS - Estimativa TRE" sheetId="44" r:id="rId4"/>
    <sheet name="HORA EXTRA - Estimativa TRE" sheetId="45" r:id="rId5"/>
  </sheets>
  <definedNames>
    <definedName name="_xlnm.Print_Area" localSheetId="2">'CITL - Estimativa TRE'!$A$1:$B$23</definedName>
    <definedName name="_xlnm.Print_Area" localSheetId="1">'ENCARGOS SOCIAIS-Estimativa TRE'!$A$1:$H$70</definedName>
    <definedName name="_xlnm.Print_Area" localSheetId="4">'HORA EXTRA - Estimativa TRE'!$A$1:$I$58</definedName>
    <definedName name="_xlnm.Print_Area" localSheetId="3">'INSUMOS - Estimativa TRE'!$A$1:$K$38</definedName>
    <definedName name="_xlnm.Print_Area" localSheetId="0">'POSTO - Estimativa TRE'!$A$1:$P$47</definedName>
    <definedName name="_xlnm.Print_Titles" localSheetId="1">'ENCARGOS SOCIAIS-Estimativa TRE'!$1:$3</definedName>
    <definedName name="_xlnm.Print_Titles" localSheetId="4">'HORA EXTRA - Estimativa TRE'!$1:$4</definedName>
    <definedName name="_xlnm.Print_Titles" localSheetId="3">'INSUMOS - Estimativa TRE'!$1:$4</definedName>
  </definedNames>
  <calcPr calcId="152511"/>
</workbook>
</file>

<file path=xl/calcChain.xml><?xml version="1.0" encoding="utf-8"?>
<calcChain xmlns="http://schemas.openxmlformats.org/spreadsheetml/2006/main">
  <c r="D34" i="44" l="1"/>
  <c r="D27" i="44"/>
  <c r="D28" i="44"/>
  <c r="D29" i="44"/>
  <c r="D30" i="44"/>
  <c r="D31" i="44"/>
  <c r="D26" i="44"/>
  <c r="D25" i="44"/>
  <c r="F32" i="39"/>
  <c r="C18" i="39" l="1"/>
  <c r="A32" i="39"/>
  <c r="B32" i="39"/>
  <c r="M18" i="39" l="1"/>
  <c r="K18" i="39"/>
  <c r="F18" i="39"/>
  <c r="H18" i="39"/>
  <c r="K15" i="39" l="1"/>
  <c r="B28" i="39"/>
  <c r="B27" i="39"/>
  <c r="B26" i="39"/>
  <c r="F46" i="32" l="1"/>
  <c r="F43" i="32"/>
  <c r="F21" i="32"/>
  <c r="L14" i="39"/>
  <c r="C17" i="39"/>
  <c r="C16" i="39"/>
  <c r="L15" i="39" l="1"/>
  <c r="L18" i="39"/>
  <c r="L16" i="39"/>
  <c r="K16" i="39"/>
  <c r="K17" i="39"/>
  <c r="L17" i="39"/>
  <c r="M16" i="39"/>
  <c r="M17" i="39"/>
  <c r="M15" i="39"/>
  <c r="K20" i="44"/>
  <c r="K11" i="44"/>
  <c r="E11" i="44" s="1"/>
  <c r="E25" i="44" s="1"/>
  <c r="F25" i="44" s="1"/>
  <c r="K12" i="44"/>
  <c r="K13" i="44"/>
  <c r="E13" i="44" s="1"/>
  <c r="E27" i="44" s="1"/>
  <c r="F27" i="44" s="1"/>
  <c r="K14" i="44"/>
  <c r="E14" i="44" s="1"/>
  <c r="E28" i="44" s="1"/>
  <c r="F28" i="44" s="1"/>
  <c r="K15" i="44"/>
  <c r="K16" i="44"/>
  <c r="K17" i="44"/>
  <c r="E17" i="44" s="1"/>
  <c r="E31" i="44" s="1"/>
  <c r="F31" i="44" s="1"/>
  <c r="G49" i="45"/>
  <c r="G50" i="45"/>
  <c r="G48" i="45"/>
  <c r="F16" i="39"/>
  <c r="H16" i="39"/>
  <c r="F17" i="39"/>
  <c r="H17" i="39"/>
  <c r="F15" i="39"/>
  <c r="B12" i="45"/>
  <c r="B33" i="45" s="1"/>
  <c r="B13" i="45"/>
  <c r="B34" i="45" s="1"/>
  <c r="C49" i="45"/>
  <c r="C50" i="45"/>
  <c r="C48" i="45"/>
  <c r="C40" i="45"/>
  <c r="D40" i="45" s="1"/>
  <c r="E40" i="45" s="1"/>
  <c r="C41" i="45"/>
  <c r="D41" i="45" s="1"/>
  <c r="E41" i="45" s="1"/>
  <c r="C39" i="45"/>
  <c r="D39" i="45" s="1"/>
  <c r="E39" i="45" s="1"/>
  <c r="C33" i="45"/>
  <c r="D33" i="45" s="1"/>
  <c r="E33" i="45" s="1"/>
  <c r="C34" i="45"/>
  <c r="D34" i="45" s="1"/>
  <c r="E34" i="45" s="1"/>
  <c r="C32" i="45"/>
  <c r="D32" i="45" s="1"/>
  <c r="E32" i="45" s="1"/>
  <c r="C26" i="45"/>
  <c r="D26" i="45" s="1"/>
  <c r="E26" i="45" s="1"/>
  <c r="C27" i="45"/>
  <c r="D27" i="45" s="1"/>
  <c r="C25" i="45"/>
  <c r="D25" i="45" s="1"/>
  <c r="E25" i="45" s="1"/>
  <c r="C19" i="45"/>
  <c r="D19" i="45" s="1"/>
  <c r="E19" i="45" s="1"/>
  <c r="C20" i="45"/>
  <c r="D20" i="45" s="1"/>
  <c r="C18" i="45"/>
  <c r="D18" i="45" s="1"/>
  <c r="E18" i="45" s="1"/>
  <c r="H15" i="39"/>
  <c r="F23" i="32"/>
  <c r="F38" i="45" s="1"/>
  <c r="F57" i="32"/>
  <c r="F42" i="32"/>
  <c r="A2" i="45"/>
  <c r="A6" i="45"/>
  <c r="A5" i="45"/>
  <c r="A3" i="45"/>
  <c r="A1" i="45"/>
  <c r="A6" i="44"/>
  <c r="A5" i="44"/>
  <c r="A3" i="44"/>
  <c r="A2" i="44"/>
  <c r="A1" i="44"/>
  <c r="B11" i="45"/>
  <c r="B25" i="45" s="1"/>
  <c r="B18" i="33"/>
  <c r="H47" i="45" s="1"/>
  <c r="A6" i="32"/>
  <c r="A5" i="32"/>
  <c r="A3" i="32"/>
  <c r="A2" i="32"/>
  <c r="A1" i="32"/>
  <c r="F29" i="32"/>
  <c r="A3" i="33"/>
  <c r="A2" i="33"/>
  <c r="A1" i="33"/>
  <c r="A6" i="33"/>
  <c r="A5" i="33"/>
  <c r="D50" i="45" l="1"/>
  <c r="O14" i="39"/>
  <c r="H50" i="45"/>
  <c r="H17" i="45"/>
  <c r="H24" i="45"/>
  <c r="H31" i="45"/>
  <c r="H38" i="45"/>
  <c r="D47" i="45"/>
  <c r="D49" i="45" s="1"/>
  <c r="E49" i="45" s="1"/>
  <c r="H49" i="45"/>
  <c r="I49" i="45" s="1"/>
  <c r="D48" i="45"/>
  <c r="E48" i="45" s="1"/>
  <c r="H48" i="45"/>
  <c r="I48" i="45" s="1"/>
  <c r="E15" i="44"/>
  <c r="E29" i="44" s="1"/>
  <c r="F29" i="44" s="1"/>
  <c r="E16" i="44"/>
  <c r="E30" i="44" s="1"/>
  <c r="F30" i="44" s="1"/>
  <c r="E12" i="44"/>
  <c r="E26" i="44" s="1"/>
  <c r="F26" i="44" s="1"/>
  <c r="E20" i="44"/>
  <c r="E34" i="44" s="1"/>
  <c r="F34" i="44" s="1"/>
  <c r="B27" i="45"/>
  <c r="B50" i="45"/>
  <c r="I50" i="45"/>
  <c r="B41" i="45"/>
  <c r="E50" i="45"/>
  <c r="B40" i="45"/>
  <c r="F14" i="44"/>
  <c r="F13" i="44"/>
  <c r="F17" i="44"/>
  <c r="F11" i="44"/>
  <c r="F24" i="45"/>
  <c r="F25" i="45" s="1"/>
  <c r="G25" i="45" s="1"/>
  <c r="H25" i="45" s="1"/>
  <c r="F17" i="45"/>
  <c r="F58" i="32"/>
  <c r="F59" i="32" s="1"/>
  <c r="F67" i="32" s="1"/>
  <c r="F30" i="32"/>
  <c r="F31" i="32" s="1"/>
  <c r="F64" i="32" s="1"/>
  <c r="F36" i="32"/>
  <c r="F37" i="32" s="1"/>
  <c r="F65" i="32" s="1"/>
  <c r="F63" i="32"/>
  <c r="F45" i="32"/>
  <c r="F48" i="32" s="1"/>
  <c r="F66" i="32" s="1"/>
  <c r="F31" i="45"/>
  <c r="F32" i="45" s="1"/>
  <c r="G32" i="45" s="1"/>
  <c r="B19" i="45"/>
  <c r="B18" i="45"/>
  <c r="E27" i="45"/>
  <c r="E20" i="45"/>
  <c r="B20" i="45"/>
  <c r="B26" i="45"/>
  <c r="B49" i="45"/>
  <c r="B48" i="45"/>
  <c r="B39" i="45"/>
  <c r="B32" i="45"/>
  <c r="F40" i="45"/>
  <c r="G40" i="45" s="1"/>
  <c r="F41" i="45"/>
  <c r="G41" i="45" s="1"/>
  <c r="F39" i="45"/>
  <c r="G39" i="45" s="1"/>
  <c r="F20" i="44" l="1"/>
  <c r="F15" i="44"/>
  <c r="F12" i="44"/>
  <c r="F16" i="44"/>
  <c r="F36" i="44"/>
  <c r="J18" i="39" s="1"/>
  <c r="N18" i="39" s="1"/>
  <c r="F20" i="45"/>
  <c r="G20" i="45" s="1"/>
  <c r="H20" i="45" s="1"/>
  <c r="I20" i="45" s="1"/>
  <c r="I25" i="45"/>
  <c r="F68" i="32"/>
  <c r="D14" i="39" s="1"/>
  <c r="D18" i="39" s="1"/>
  <c r="E18" i="39" s="1"/>
  <c r="F18" i="45"/>
  <c r="G18" i="45" s="1"/>
  <c r="H18" i="45" s="1"/>
  <c r="I18" i="45" s="1"/>
  <c r="F33" i="45"/>
  <c r="G33" i="45" s="1"/>
  <c r="H33" i="45" s="1"/>
  <c r="I33" i="45" s="1"/>
  <c r="F26" i="45"/>
  <c r="G26" i="45" s="1"/>
  <c r="H26" i="45" s="1"/>
  <c r="F34" i="45"/>
  <c r="G34" i="45" s="1"/>
  <c r="H34" i="45" s="1"/>
  <c r="I34" i="45" s="1"/>
  <c r="F19" i="45"/>
  <c r="G19" i="45" s="1"/>
  <c r="F27" i="45"/>
  <c r="G27" i="45" s="1"/>
  <c r="H27" i="45" s="1"/>
  <c r="I27" i="45" s="1"/>
  <c r="H39" i="45"/>
  <c r="I39" i="45" s="1"/>
  <c r="H41" i="45"/>
  <c r="I41" i="45" s="1"/>
  <c r="H32" i="45"/>
  <c r="I32" i="45" s="1"/>
  <c r="H40" i="45"/>
  <c r="I40" i="45" s="1"/>
  <c r="F22" i="44" l="1"/>
  <c r="J15" i="39" s="1"/>
  <c r="N15" i="39" s="1"/>
  <c r="O18" i="39"/>
  <c r="P18" i="39" s="1"/>
  <c r="C32" i="39" s="1"/>
  <c r="E32" i="39" s="1"/>
  <c r="H32" i="39" s="1"/>
  <c r="D15" i="39"/>
  <c r="E15" i="39" s="1"/>
  <c r="H19" i="45"/>
  <c r="I19" i="45" s="1"/>
  <c r="I26" i="45"/>
  <c r="D16" i="39"/>
  <c r="E16" i="39" s="1"/>
  <c r="D17" i="39"/>
  <c r="E17" i="39" s="1"/>
  <c r="J16" i="39" l="1"/>
  <c r="N16" i="39" s="1"/>
  <c r="O16" i="39" s="1"/>
  <c r="P16" i="39" s="1"/>
  <c r="C27" i="39" s="1"/>
  <c r="E27" i="39" s="1"/>
  <c r="H27" i="39" s="1"/>
  <c r="J17" i="39"/>
  <c r="N17" i="39" s="1"/>
  <c r="O17" i="39" s="1"/>
  <c r="P17" i="39" s="1"/>
  <c r="C28" i="39" s="1"/>
  <c r="E28" i="39" s="1"/>
  <c r="H28" i="39" s="1"/>
  <c r="O15" i="39"/>
  <c r="P15" i="39" s="1"/>
  <c r="C26" i="39" s="1"/>
  <c r="E26" i="39" s="1"/>
  <c r="H26" i="39" s="1"/>
  <c r="H29" i="39" l="1"/>
  <c r="N34" i="39" s="1"/>
  <c r="E29" i="39"/>
  <c r="E34" i="39" s="1"/>
</calcChain>
</file>

<file path=xl/comments1.xml><?xml version="1.0" encoding="utf-8"?>
<comments xmlns="http://schemas.openxmlformats.org/spreadsheetml/2006/main">
  <authors>
    <author>Ana Maria</author>
  </authors>
  <commentList>
    <comment ref="C16" authorId="0" shapeId="0">
      <text>
        <r>
          <rPr>
            <b/>
            <sz val="9"/>
            <color indexed="81"/>
            <rFont val="Segoe UI"/>
            <family val="2"/>
          </rPr>
          <t>Ana Maria:</t>
        </r>
        <r>
          <rPr>
            <sz val="9"/>
            <color indexed="81"/>
            <rFont val="Segoe UI"/>
            <family val="2"/>
          </rPr>
          <t xml:space="preserve">
25% a mais do Administrativo, conforme Item 15.4.6.9 do ETP.</t>
        </r>
      </text>
    </comment>
    <comment ref="C17" authorId="0" shapeId="0">
      <text>
        <r>
          <rPr>
            <b/>
            <sz val="9"/>
            <color indexed="81"/>
            <rFont val="Segoe UI"/>
            <family val="2"/>
          </rPr>
          <t>Ana Maria:</t>
        </r>
        <r>
          <rPr>
            <sz val="9"/>
            <color indexed="81"/>
            <rFont val="Segoe UI"/>
            <family val="2"/>
          </rPr>
          <t xml:space="preserve">
50% a mais do Administrativo, conforme Item 15.4.6.9 do ETP.</t>
        </r>
      </text>
    </comment>
  </commentList>
</comments>
</file>

<file path=xl/comments2.xml><?xml version="1.0" encoding="utf-8"?>
<comments xmlns="http://schemas.openxmlformats.org/spreadsheetml/2006/main">
  <authors>
    <author>Ana Maria</author>
  </authors>
  <commentList>
    <comment ref="H9" authorId="0" shapeId="0">
      <text>
        <r>
          <rPr>
            <b/>
            <sz val="9"/>
            <color indexed="81"/>
            <rFont val="Segoe UI"/>
            <family val="2"/>
          </rPr>
          <t xml:space="preserve">NAPEM
</t>
        </r>
        <r>
          <rPr>
            <sz val="9"/>
            <color indexed="81"/>
            <rFont val="Segoe UI"/>
            <family val="2"/>
          </rPr>
          <t>Se não tiver preço, deixe o campo em branco. Caso informe R$0,00, a fórmula calculará a Média com o 0,00.</t>
        </r>
      </text>
    </comment>
    <comment ref="H18" authorId="0" shapeId="0">
      <text>
        <r>
          <rPr>
            <b/>
            <sz val="9"/>
            <color indexed="81"/>
            <rFont val="Segoe UI"/>
            <family val="2"/>
          </rPr>
          <t xml:space="preserve">NAPEM
</t>
        </r>
        <r>
          <rPr>
            <sz val="9"/>
            <color indexed="81"/>
            <rFont val="Segoe UI"/>
            <family val="2"/>
          </rPr>
          <t>Se não tiver preço, deixe o campo em branco. Caso informe R$0,00, a fórmula calculará a Média com o 0,00.</t>
        </r>
      </text>
    </comment>
    <comment ref="C20" authorId="0" shapeId="0">
      <text>
        <r>
          <rPr>
            <b/>
            <sz val="9"/>
            <color indexed="81"/>
            <rFont val="Segoe UI"/>
            <family val="2"/>
          </rPr>
          <t>Ana Maria:</t>
        </r>
        <r>
          <rPr>
            <sz val="9"/>
            <color indexed="81"/>
            <rFont val="Segoe UI"/>
            <family val="2"/>
          </rPr>
          <t xml:space="preserve">
Se houver prorrogação este item será de 2 unidades, uma vez que os exames são anuais.</t>
        </r>
      </text>
    </comment>
  </commentList>
</comments>
</file>

<file path=xl/sharedStrings.xml><?xml version="1.0" encoding="utf-8"?>
<sst xmlns="http://schemas.openxmlformats.org/spreadsheetml/2006/main" count="330" uniqueCount="235">
  <si>
    <t>INSS</t>
  </si>
  <si>
    <t>INCRA</t>
  </si>
  <si>
    <t>Salário Educação</t>
  </si>
  <si>
    <t>FGTS</t>
  </si>
  <si>
    <t>SEBRAE</t>
  </si>
  <si>
    <t>%</t>
  </si>
  <si>
    <t xml:space="preserve">Subtotal </t>
  </si>
  <si>
    <t>Subtotal</t>
  </si>
  <si>
    <t>Item</t>
  </si>
  <si>
    <t xml:space="preserve">Percentual </t>
  </si>
  <si>
    <t>NOME DA EMPRESA</t>
  </si>
  <si>
    <t>CNPJ</t>
  </si>
  <si>
    <t>ITEM</t>
  </si>
  <si>
    <t>DESCRIÇÃO DO SERVIÇO</t>
  </si>
  <si>
    <t>MONTANTE A</t>
  </si>
  <si>
    <t>MONTANTE B</t>
  </si>
  <si>
    <t>SALÁRIO</t>
  </si>
  <si>
    <t>ENCARGOS SOCIAIS</t>
  </si>
  <si>
    <t>TOTAL</t>
  </si>
  <si>
    <t>CÉLULAS A PREENCHER</t>
  </si>
  <si>
    <t>POSTO DE TRABALHO</t>
  </si>
  <si>
    <t>DESCANSO SEMANAL REMUNERADO</t>
  </si>
  <si>
    <t>HORA SUPLEMENTAR 50%</t>
  </si>
  <si>
    <t>HORA SUPLEMENTAR 100%</t>
  </si>
  <si>
    <t>HORA SUPLEMENTAR NOTURNA 50%</t>
  </si>
  <si>
    <t>HORA SUPLEMENTAR NOTURNA 100%</t>
  </si>
  <si>
    <t>TRIBUNAL REGIONAL ELEITORAL DO PARANÁ</t>
  </si>
  <si>
    <t>Adicional de Férias</t>
  </si>
  <si>
    <t>13º Salário</t>
  </si>
  <si>
    <t>Aviso Prévio Indenizado</t>
  </si>
  <si>
    <t>FGTS sobre Aviso Prévio Indenizado</t>
  </si>
  <si>
    <t>Multa do FGTS sobre o Aviso Prévio Indenizado</t>
  </si>
  <si>
    <t>Aviso Prévio Trabalhado</t>
  </si>
  <si>
    <t>Multa do FGTS sobre o Aviso Prévio Trabalhado</t>
  </si>
  <si>
    <t>Multa do FGTS sobre Rescisão sem Justa Causa</t>
  </si>
  <si>
    <t>Férias</t>
  </si>
  <si>
    <t>Ausência por Acidente de Trabalho</t>
  </si>
  <si>
    <t>Licença Paternidade</t>
  </si>
  <si>
    <t>Faltas Legais</t>
  </si>
  <si>
    <t>Afastamento Maternidade</t>
  </si>
  <si>
    <t>Total dos Encargos Sociais e Trabalhistas</t>
  </si>
  <si>
    <t>Memória de cálculo:</t>
  </si>
  <si>
    <t>ENCARGOS SOCIAIS E TRABALHISTAS</t>
  </si>
  <si>
    <t>1 sobre subtotal 2</t>
  </si>
  <si>
    <t>1 sobre subtotal 3</t>
  </si>
  <si>
    <t>1 sobre o Aviso Prévio Trabalhado</t>
  </si>
  <si>
    <t>1 sobre o subtotal 5</t>
  </si>
  <si>
    <t>1. Encargos Previdenciários e FGTS</t>
  </si>
  <si>
    <t>2. 13º Salário e Adicional de Férias</t>
  </si>
  <si>
    <t>3. Afastamento Maternidade</t>
  </si>
  <si>
    <t>4. Provisão para Rescisão</t>
  </si>
  <si>
    <t>5. Custo de Reposição do Profissional Ausente</t>
  </si>
  <si>
    <t xml:space="preserve">RESUMO DO MÓDULO - ENCARGOS SOCIAIS E TRABALHISTAS </t>
  </si>
  <si>
    <t>ENCARGOS SOCIAIS
(Vide Aba)</t>
  </si>
  <si>
    <t>SENAI / SENAC</t>
  </si>
  <si>
    <t>SESI / SESC</t>
  </si>
  <si>
    <t>Ausência por Doença</t>
  </si>
  <si>
    <t>Preço 1</t>
  </si>
  <si>
    <t>Preço 2</t>
  </si>
  <si>
    <t>Preço 3</t>
  </si>
  <si>
    <t>Preço Médio</t>
  </si>
  <si>
    <t>Valor Unitário</t>
  </si>
  <si>
    <t>Soma Mensal por Posto</t>
  </si>
  <si>
    <t>Quantidade por Posto</t>
  </si>
  <si>
    <t>CITL - CUSTOS INDIRETOS, TRIBUTOS E LUCRO</t>
  </si>
  <si>
    <t>Custo Indireto (CI) - Taxa de administração</t>
  </si>
  <si>
    <t>Lucro antes do Imposto de Renda (L)</t>
  </si>
  <si>
    <t>% CITL =  ((1 + CI) / (1 - T - L)) - 1</t>
  </si>
  <si>
    <t>Optante pela desoneração da folha de pagamento?
(Lei 12.546/2011)</t>
  </si>
  <si>
    <t>Sim</t>
  </si>
  <si>
    <t>x</t>
  </si>
  <si>
    <t>Não</t>
  </si>
  <si>
    <t xml:space="preserve">SUBMÓDULO 1 - Encargos Previdenciários e FGTS </t>
  </si>
  <si>
    <t>FUNDAMENTO LEGAL</t>
  </si>
  <si>
    <t>MEMÓRIA DE CÁLCULO</t>
  </si>
  <si>
    <t xml:space="preserve">Art. 22, inciso I, da Lei 8.212/91. </t>
  </si>
  <si>
    <t>20% sobre a remuneração.</t>
  </si>
  <si>
    <t>Art. 30 da Lei 8.036/90.</t>
  </si>
  <si>
    <t>1,5% sobre a remuneração.</t>
  </si>
  <si>
    <t>Art. 1º, inciso I, do Decreto Lei nº 1.146/70.</t>
  </si>
  <si>
    <t>0,2% sobre a remuneração.</t>
  </si>
  <si>
    <t>Decreto nº 2.318/86.</t>
  </si>
  <si>
    <t>1% sobre a remuneração</t>
  </si>
  <si>
    <t>Art. 3º, inciso I, do Decreto nº 87.043/82; art. 15, de Lei nº 9424/96; e art 2º, do Decreto nº 3412/99.</t>
  </si>
  <si>
    <t>2,5% sobre a remuneração.</t>
  </si>
  <si>
    <t>Art. 8º da Lei 8.029/90, alterada pela Lei nº 8.154/90.</t>
  </si>
  <si>
    <t>0,6% sobre a remuneração.</t>
  </si>
  <si>
    <r>
      <t xml:space="preserve">Art. 22, inciso II, alineas "b" e "c" da Lei 8.212/91; Decreto nº 6042/07; Anexo da Resolução MPS/CNPS nº 1.329/17 (Fator Acidentário de Prevenção - FAP). </t>
    </r>
    <r>
      <rPr>
        <b/>
        <sz val="8"/>
        <rFont val="Arial"/>
        <family val="2"/>
      </rPr>
      <t/>
    </r>
  </si>
  <si>
    <t>Art. 15 da Lei. 8036/90 e art 7º, inciso III, da Constituição Federal de 05/10/88.</t>
  </si>
  <si>
    <t>8% sobre a remuneração.</t>
  </si>
  <si>
    <t>Total do SUBMÓDULO 1:</t>
  </si>
  <si>
    <t>SUBMÓDULO 2 - 13º Salário e Adicional de Férias</t>
  </si>
  <si>
    <r>
      <t>A Constituição Federal no Art. 7º inciso XVII, dispõe que é direito do trabalhador o "gozo de férias anuais remuneradas com, pelo menos, um terço a mais do que o salário normal".</t>
    </r>
    <r>
      <rPr>
        <b/>
        <sz val="8"/>
        <color indexed="10"/>
        <rFont val="Arial"/>
        <family val="2"/>
      </rPr>
      <t/>
    </r>
  </si>
  <si>
    <t>((1 / 3) / 12) x 100 = 2,78%</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</si>
  <si>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</si>
  <si>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t>1/12 x 100 = 8,33%</t>
  </si>
  <si>
    <r>
      <rPr>
        <b/>
        <sz val="8"/>
        <rFont val="Arial"/>
        <family val="2"/>
      </rPr>
      <t>SUBMÓDULO 1</t>
    </r>
    <r>
      <rPr>
        <sz val="8"/>
        <rFont val="Arial"/>
        <family val="2"/>
      </rPr>
      <t xml:space="preserve"> sobre o 13º Salário e Adicional de Férias.</t>
    </r>
  </si>
  <si>
    <t>B23 X B29</t>
  </si>
  <si>
    <t>Total do SUBMÓDULO 2:</t>
  </si>
  <si>
    <t>SUBMÓDULO 3 - Afastamento Maternidade</t>
  </si>
  <si>
    <t xml:space="preserve">Custeado Integralmente pela Previdência. Tem reflexos em férias, 13º salário e diferença salarial entre o teto da previdência e o recebido. Reflexo: </t>
  </si>
  <si>
    <t>(1,416% X 10% X 6/12) X (8,33% + 8,33% + 2,78% + 20% + 8%) = 0,03%</t>
  </si>
  <si>
    <r>
      <rPr>
        <b/>
        <sz val="8"/>
        <rFont val="Arial"/>
        <family val="2"/>
      </rPr>
      <t>SUBMÓDULO 1</t>
    </r>
    <r>
      <rPr>
        <sz val="8"/>
        <rFont val="Arial"/>
        <family val="2"/>
      </rPr>
      <t xml:space="preserve"> sobre o Afastamento Maternidade. </t>
    </r>
  </si>
  <si>
    <t>B23 X B35</t>
  </si>
  <si>
    <t>Total do SUBMÓDULO 3:</t>
  </si>
  <si>
    <t xml:space="preserve">SUBMÓDULO 4 - Provisão para Rescisão </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</si>
  <si>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</si>
  <si>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</si>
  <si>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Súmula nº 305/TST e Acórdão TCU 2.217/2010 - Plenário.</t>
  </si>
  <si>
    <t>B41 X 8%</t>
  </si>
  <si>
    <t xml:space="preserve">Refere-se à indenização de sete dias corridos devida ao empregado no caso de o empregador rescindir o contrato sem justo motivo e conceder aviso prévio, conforme disposto no art. 488 da CLT.  (Acordão TCU 1186/2017). </t>
  </si>
  <si>
    <t>((7 / 30) / 12) X 100 = 1,94%</t>
  </si>
  <si>
    <r>
      <rPr>
        <b/>
        <sz val="8"/>
        <rFont val="Arial"/>
        <family val="2"/>
      </rPr>
      <t>SUBMÓDULO 1</t>
    </r>
    <r>
      <rPr>
        <sz val="8"/>
        <rFont val="Arial"/>
        <family val="2"/>
      </rPr>
      <t xml:space="preserve"> sobre o Aviso Prévio Trabalhado. </t>
    </r>
  </si>
  <si>
    <t>B23 X B44</t>
  </si>
  <si>
    <t>Total do SUBMÓDULO 4:</t>
  </si>
  <si>
    <t>SUBMÓDULO 5 - Custo de Reposição do Profissional Ausente</t>
  </si>
  <si>
    <r>
      <t>Afastamento de 30 dias, sem prejuizo da remuneração, após cada período de 12 meses de vigência do contrato de trabalho. O pagamento ocorre conforme preceitua o art. 129 e o inc. I art. 130, CLT; e art. 7º, inciso XVII, CF.</t>
    </r>
    <r>
      <rPr>
        <b/>
        <sz val="8"/>
        <rFont val="Arial"/>
        <family val="2"/>
      </rPr>
      <t/>
    </r>
  </si>
  <si>
    <t>1/12 X 100 = 8,33%</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</si>
  <si>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</si>
  <si>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(5,96 / 30) / 12 X 100 = 1,66%</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</si>
  <si>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</si>
  <si>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</si>
  <si>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</si>
  <si>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((1 / 30) / 12) X 100 = 0,28%</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</si>
  <si>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</si>
  <si>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</si>
  <si>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r>
      <rPr>
        <b/>
        <sz val="8"/>
        <rFont val="Arial"/>
        <family val="2"/>
      </rPr>
      <t>SUBMÓDULO 1</t>
    </r>
    <r>
      <rPr>
        <sz val="8"/>
        <rFont val="Arial"/>
        <family val="2"/>
      </rPr>
      <t xml:space="preserve"> sobre o Custo de Repos. do Profiss. Ausente. </t>
    </r>
  </si>
  <si>
    <t>B23 X B57</t>
  </si>
  <si>
    <t>Total do SUBMÓDULO 5:</t>
  </si>
  <si>
    <t>VALOR  DA HORA SUPLEMENTAR  50%</t>
  </si>
  <si>
    <t>VALOR  DA HORA SUPLEMENTAR 100%</t>
  </si>
  <si>
    <t>VALOR  DA HORA SUPLEMENTAR NOTURNA 50%</t>
  </si>
  <si>
    <t>VALOR  DA HORA SUPLEMENTAR NOTURNA 100%</t>
  </si>
  <si>
    <t>AUXÍLIO TRANSPORTE SUPLEMENTAR</t>
  </si>
  <si>
    <t>POR DIA</t>
  </si>
  <si>
    <t>VALE ALIMENTAÇÃO SUPLEMENTAR</t>
  </si>
  <si>
    <r>
      <t xml:space="preserve">CITL - CUSTOS INDIRETOS, TRIBUTOS E LUCROS
</t>
    </r>
    <r>
      <rPr>
        <sz val="10"/>
        <rFont val="Arial"/>
        <family val="2"/>
      </rPr>
      <t>(Vide Aba)</t>
    </r>
  </si>
  <si>
    <t>PIS - (T)</t>
  </si>
  <si>
    <t>COFINS - (T)</t>
  </si>
  <si>
    <t>ISS - (T)</t>
  </si>
  <si>
    <r>
      <t xml:space="preserve">INSS (CPRB) </t>
    </r>
    <r>
      <rPr>
        <sz val="10"/>
        <color rgb="FFFF0000"/>
        <rFont val="Arial"/>
        <family val="2"/>
      </rPr>
      <t xml:space="preserve">* </t>
    </r>
    <r>
      <rPr>
        <sz val="10"/>
        <rFont val="Arial"/>
        <family val="2"/>
      </rPr>
      <t>(T)</t>
    </r>
  </si>
  <si>
    <r>
      <rPr>
        <sz val="8"/>
        <color rgb="FFFF0000"/>
        <rFont val="Arial"/>
        <family val="2"/>
      </rPr>
      <t xml:space="preserve">* </t>
    </r>
    <r>
      <rPr>
        <sz val="8"/>
        <rFont val="Arial"/>
        <family val="2"/>
      </rPr>
      <t>Preencher somente se a empresa for optante pela desoneração da folha de pagamento (Lei 12546/2011; Item 6.5.1 do Acórdão nº 1212/2014-TCU).</t>
    </r>
  </si>
  <si>
    <r>
      <t>Valor do Posto Unitário Mensal:</t>
    </r>
    <r>
      <rPr>
        <sz val="10"/>
        <color indexed="8"/>
        <rFont val="Arial"/>
        <family val="2"/>
      </rPr>
      <t xml:space="preserve"> Montante A + Montante B + CITL.</t>
    </r>
  </si>
  <si>
    <r>
      <t xml:space="preserve">CITL: </t>
    </r>
    <r>
      <rPr>
        <sz val="10"/>
        <rFont val="Arial"/>
        <family val="2"/>
      </rPr>
      <t>Preencher aba CITL (Custos Indiretos, Tributos e Lucros).</t>
    </r>
  </si>
  <si>
    <t>CARGA HOR. SEMANAL</t>
  </si>
  <si>
    <t xml:space="preserve">SALÁRIO </t>
  </si>
  <si>
    <t>HORA SALÁRIO NOTURNA COM 50% DE ACRÉSCIMO</t>
  </si>
  <si>
    <t>HORA SALÁRIO NOTURNA COM 100% DE ACRÉSCIMO</t>
  </si>
  <si>
    <t>AUXÍLIOS DECORRENTES DE JORNADA SUPLEMENTAR</t>
  </si>
  <si>
    <r>
      <rPr>
        <b/>
        <sz val="10"/>
        <rFont val="Arial"/>
        <family val="2"/>
      </rPr>
      <t>Hora Salário Noturna</t>
    </r>
    <r>
      <rPr>
        <sz val="10"/>
        <rFont val="Arial"/>
        <family val="2"/>
      </rPr>
      <t xml:space="preserve">: 20% sobre a hora reduzida 52,5 min. </t>
    </r>
  </si>
  <si>
    <r>
      <rPr>
        <b/>
        <sz val="10"/>
        <rFont val="Arial"/>
        <family val="2"/>
      </rPr>
      <t>Descanso Semanal Remunerado</t>
    </r>
    <r>
      <rPr>
        <sz val="10"/>
        <rFont val="Arial"/>
        <family val="2"/>
      </rPr>
      <t>: Incluído o DSR de 20% sobre o valor da hora suplementar. Conf. Art. 73 do Decreto Lei 5452/43 - CLT.</t>
    </r>
  </si>
  <si>
    <t>Desc. PAT (%)</t>
  </si>
  <si>
    <t>VALOR UNITÁRIO MENSAL (A+B+CITL)</t>
  </si>
  <si>
    <t>VALE TRANSPORTE</t>
  </si>
  <si>
    <t>RAT ( 1%, 2% ou 3%) multiplicado pelo FAP (de 50 a 100%)</t>
  </si>
  <si>
    <t>Descrição</t>
  </si>
  <si>
    <t>PAD:</t>
  </si>
  <si>
    <t>Resumo Contratual</t>
  </si>
  <si>
    <t>Valor Unitário Mensal</t>
  </si>
  <si>
    <t>Quantidade de Postos</t>
  </si>
  <si>
    <t>Valor
Mensal</t>
  </si>
  <si>
    <t>Soma
por Posto</t>
  </si>
  <si>
    <t>1</t>
  </si>
  <si>
    <t>Valor Total Contratual:</t>
  </si>
  <si>
    <t>Observações</t>
  </si>
  <si>
    <t>Data Proposta:</t>
  </si>
  <si>
    <t>Licitação Nº:</t>
  </si>
  <si>
    <t>AUXÍLIO TRANSPORTE (Cálculo, vide planilha V.T.)</t>
  </si>
  <si>
    <t>HORA EXTRA</t>
  </si>
  <si>
    <t>HORA SALÁRIO COM 50% DE ACRÉSCIMO</t>
  </si>
  <si>
    <t>HORA SALÁRIO COM 100% DE ACRÉSCIMO</t>
  </si>
  <si>
    <t>Quant. Diária</t>
  </si>
  <si>
    <t>Convenção ou Acordo Coletivo utilizado:</t>
  </si>
  <si>
    <t>Vigência:</t>
  </si>
  <si>
    <r>
      <t xml:space="preserve">Dias úteis: </t>
    </r>
    <r>
      <rPr>
        <sz val="10"/>
        <rFont val="Arial"/>
        <family val="2"/>
      </rPr>
      <t>21:  [ ( 365 / 7 ) X 5 - 9 ] / 12 = 20,98 (Acórdão TCU nº 1904/07 Plenário).</t>
    </r>
  </si>
  <si>
    <t>AUXÍLIO ALIMENTAÇÃO</t>
  </si>
  <si>
    <t>INSUMOS</t>
  </si>
  <si>
    <t>30</t>
  </si>
  <si>
    <t>FUNDO ASSISTENCIAL</t>
  </si>
  <si>
    <t>INSUMOS
(Vide Aba Insumos)</t>
  </si>
  <si>
    <t>Uniforme</t>
  </si>
  <si>
    <t>Periodicidade
(Meses)</t>
  </si>
  <si>
    <t>Terno (paletó e calça social) em tecido tropical, microfibra ou equivalente; forrado internamente em tecido tipo cetim, inclusive na manga; modelo padrão; nas cores cinza, preto ou azul escuro.</t>
  </si>
  <si>
    <t>Camisa tipo "polo"; manga curta; com no mínimo 50% de algodão; e com a logomarca da empresa.</t>
  </si>
  <si>
    <t>Gravata em tecido 100% poliéster ou 100% seda, com estampas diversas.</t>
  </si>
  <si>
    <t>Camisa estilo social; em tecido 100% algodão; gola com intertela; mangas longas; nas cores claras e neutras.</t>
  </si>
  <si>
    <t>Blusa de lã; tipo suéter; gola V; 100% poliéster;  nas cores cinza, preto ou azul escuro.</t>
  </si>
  <si>
    <t>Jaqueta em nylon; zíper protegido com lapela; com no mínimo 2 bolsos externos e 1 interno; com ribana nas mangas; nas cores cinza, preto ou azul; com a logomarca da empresa.</t>
  </si>
  <si>
    <t>Calça tipo jeans; em sarja ou brim; nas cores cinza, preto ou azul marinho.</t>
  </si>
  <si>
    <t xml:space="preserve">PLANILHA DE CUSTOS E FORMAÇÃO DE PREÇOS - ESTIMATIVA TRE </t>
  </si>
  <si>
    <t>Serviços de Motorista</t>
  </si>
  <si>
    <t>Exames Médicos</t>
  </si>
  <si>
    <t>Exames de saúde (oftalmológico, auditivo, psicológico e toxicológico) com laudo atestando que o profissional está apto para o desempenho das funções de motoristas.</t>
  </si>
  <si>
    <t>Total de Insumos Mensal por Posto:</t>
  </si>
  <si>
    <r>
      <t>Auxílio Transporte:</t>
    </r>
    <r>
      <rPr>
        <sz val="10"/>
        <rFont val="Arial"/>
        <family val="2"/>
      </rPr>
      <t xml:space="preserve"> { [ V.T. X ( Quant. Diária  X 21 ) ] - 6% da Remuneração }</t>
    </r>
  </si>
  <si>
    <t>3</t>
  </si>
  <si>
    <r>
      <rPr>
        <b/>
        <sz val="10"/>
        <rFont val="Arial"/>
        <family val="2"/>
      </rPr>
      <t>Encargos Sociais</t>
    </r>
    <r>
      <rPr>
        <sz val="10"/>
        <rFont val="Arial"/>
        <family val="2"/>
      </rPr>
      <t xml:space="preserve">: Percentual máximo de 39,80% </t>
    </r>
  </si>
  <si>
    <t>2661/2020</t>
  </si>
  <si>
    <t>Motorista Supervisor - CBO 7824 - 44 hrs</t>
  </si>
  <si>
    <t>SITRO SINDEPRESTEM-PR - MTE PR003531/2020</t>
  </si>
  <si>
    <t>BENEFÍCIO SOCIAL ODONTOL.</t>
  </si>
  <si>
    <t>SEGURO DE VIDA</t>
  </si>
  <si>
    <t>RAT Ajustado</t>
  </si>
  <si>
    <t>RAT
(%)</t>
  </si>
  <si>
    <t>FAP
(Fator)</t>
  </si>
  <si>
    <t>B41 X 8% X 40%</t>
  </si>
  <si>
    <t>B44 X 8% X 40%</t>
  </si>
  <si>
    <t xml:space="preserve">Multa de 40% sobre a soma dos depósitos do FGTS, no caso de rescisão sem justa causa. Considerando que 10% dos empregados pedem contas, essa penalidade recai sobre os 90% remanescentes. Considerando o pagamento da multa para os valores depositados relativos a salários, férias e 13º salário. </t>
  </si>
  <si>
    <t>Cálculo: 0,08 X 0,4 X 0,9 X [1 + 1/12 + 1/12 + (1/3 X 1/12)] = 3,44%</t>
  </si>
  <si>
    <r>
      <rPr>
        <b/>
        <sz val="10"/>
        <rFont val="Arial"/>
        <family val="2"/>
      </rPr>
      <t>Auxílio Alimentação</t>
    </r>
    <r>
      <rPr>
        <sz val="10"/>
        <rFont val="Arial"/>
        <family val="2"/>
      </rPr>
      <t>: Valor diário.</t>
    </r>
  </si>
  <si>
    <r>
      <rPr>
        <b/>
        <sz val="10"/>
        <rFont val="Arial"/>
        <family val="2"/>
      </rPr>
      <t>Auxílio Transporte</t>
    </r>
    <r>
      <rPr>
        <sz val="10"/>
        <rFont val="Arial"/>
        <family val="2"/>
      </rPr>
      <t>: Valor diário ( VT X 2 ).</t>
    </r>
  </si>
  <si>
    <t>Motorista - Autoridades - CBO 7824 - 44 hrs</t>
  </si>
  <si>
    <r>
      <t xml:space="preserve">Motorista - Apoio Administrativo - CBO 7824 - 44 hrs </t>
    </r>
    <r>
      <rPr>
        <b/>
        <sz val="10"/>
        <color rgb="FFFF0000"/>
        <rFont val="Arial"/>
        <family val="2"/>
      </rPr>
      <t>*</t>
    </r>
  </si>
  <si>
    <t>* Na CCT corresponde a Motorista de Carreta Simples e Ônibus</t>
  </si>
  <si>
    <t>6</t>
  </si>
  <si>
    <t>2</t>
  </si>
  <si>
    <t>Período
(Meses)</t>
  </si>
  <si>
    <t>Núcleo de Análise e Pesquisa de Mercado</t>
  </si>
  <si>
    <r>
      <t xml:space="preserve">Auxílio Alimentação: </t>
    </r>
    <r>
      <rPr>
        <sz val="10"/>
        <rFont val="Arial"/>
        <family val="2"/>
      </rPr>
      <t>Cláusula Décima Quinta. Cálculo: [ ( 21 X V.U. ) - 10 % do PAT ]</t>
    </r>
  </si>
  <si>
    <r>
      <t>Benefício Social Odontológico:</t>
    </r>
    <r>
      <rPr>
        <sz val="10"/>
        <rFont val="Arial"/>
        <family val="2"/>
      </rPr>
      <t xml:space="preserve"> Cláusula Décima Sétima.</t>
    </r>
  </si>
  <si>
    <r>
      <t xml:space="preserve">Seguro de Vida: </t>
    </r>
    <r>
      <rPr>
        <sz val="10"/>
        <rFont val="Arial"/>
        <family val="2"/>
      </rPr>
      <t>Cláusula Décima Nona da CCT original.</t>
    </r>
  </si>
  <si>
    <r>
      <t xml:space="preserve">Fundo Assistencial: </t>
    </r>
    <r>
      <rPr>
        <sz val="10"/>
        <rFont val="Arial"/>
        <family val="2"/>
      </rPr>
      <t>Cláusula Trigésima Nona da CCT. Cálculo: ( 1% X Remuneração ).</t>
    </r>
  </si>
  <si>
    <r>
      <t>Auxílio Morte / Funeral:</t>
    </r>
    <r>
      <rPr>
        <sz val="10"/>
        <rFont val="Arial"/>
        <family val="2"/>
      </rPr>
      <t xml:space="preserve"> Cláusual Décima Oitava da CCT orignal. Será pago no caso de ocorrência.</t>
    </r>
  </si>
  <si>
    <t>Vigência
(Meses)</t>
  </si>
  <si>
    <t>* A HE do posto de Período Eleitoral é igual a do Item 1.</t>
  </si>
  <si>
    <t>AUXÍLIO TRANSPORTE</t>
  </si>
  <si>
    <r>
      <t xml:space="preserve">Encargos Sociais: </t>
    </r>
    <r>
      <rPr>
        <sz val="10"/>
        <rFont val="Arial"/>
        <family val="2"/>
      </rPr>
      <t xml:space="preserve">Percentual máximo de </t>
    </r>
    <r>
      <rPr>
        <sz val="10"/>
        <color rgb="FFFF0000"/>
        <rFont val="Arial"/>
        <family val="2"/>
      </rPr>
      <t>76,48%</t>
    </r>
    <r>
      <rPr>
        <sz val="10"/>
        <rFont val="Arial"/>
        <family val="2"/>
      </rPr>
      <t xml:space="preserve"> e contratação diferente de Trabalho Temporário, conforme planilha de "Encargos".</t>
    </r>
  </si>
  <si>
    <t>Período Contratual</t>
  </si>
  <si>
    <t>01/06/2020 a 31/05/2022</t>
  </si>
  <si>
    <t>01/06/2020 a 31/05/2021 (vencidas)</t>
  </si>
  <si>
    <t>Motorista - Apoio Administrativo - CBO 7824 - 44 hrs (Período contratual reduzido)</t>
  </si>
  <si>
    <t>Uniforme - Período Contratual Reduzido</t>
  </si>
  <si>
    <t>Vigência Cláusulas 3ª (piso), 4ª (correção) e 14ª (Tícket Refeição):</t>
  </si>
  <si>
    <t>Exames Médicos - Período Contratual Reduzido</t>
  </si>
  <si>
    <t>Período de 20/9/2021 a 30/11/2022 (14 m. e 11 d.)</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</si>
</sst>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R$&quot;\ * #,##0.00_-;\-&quot;R$&quot;\ * #,##0.00_-;_-&quot;R$&quot;\ * &quot;-&quot;??_-;_-@_-"/>
    <numFmt numFmtId="43" formatCode="_-* #,##0.00_-;\-* #,##0.00_-;_-* &quot;-&quot;??_-;_-@_-"/>
    <numFmt numFmtId="164" formatCode="_(&quot;R$&quot;* #,##0.00_);_(&quot;R$&quot;* \(#,##0.00\);_(&quot;R$&quot;* &quot;-&quot;??_);_(@_)"/>
    <numFmt numFmtId="165" formatCode="0.00;[Red]0.00"/>
    <numFmt numFmtId="166" formatCode="0.0000%"/>
    <numFmt numFmtId="167" formatCode="0.0000"/>
    <numFmt numFmtId="168" formatCode="&quot;R$&quot;\ #,##0.00"/>
    <numFmt numFmtId="169" formatCode="0.000000"/>
  </numFmts>
  <fonts count="48" x14ac:knownFonts="1">
    <font>
      <sz val="10"/>
      <name val="Arial"/>
    </font>
    <font>
      <sz val="11"/>
      <color theme="1"/>
      <name val="Calibri"/>
      <family val="2"/>
      <scheme val="minor"/>
    </font>
    <font>
      <sz val="11"/>
      <color theme="1"/>
      <name val="Calibri"/>
      <family val="2"/>
      <scheme val="minor"/>
    </font>
    <font>
      <sz val="10"/>
      <name val="Arial"/>
      <family val="2"/>
    </font>
    <font>
      <b/>
      <sz val="9"/>
      <name val="Arial"/>
      <family val="2"/>
    </font>
    <font>
      <b/>
      <sz val="10"/>
      <name val="Arial"/>
      <family val="2"/>
    </font>
    <font>
      <b/>
      <sz val="8"/>
      <name val="Arial"/>
      <family val="2"/>
    </font>
    <font>
      <sz val="8"/>
      <name val="Arial"/>
      <family val="2"/>
    </font>
    <font>
      <b/>
      <sz val="12"/>
      <name val="Arial"/>
      <family val="2"/>
    </font>
    <font>
      <sz val="11"/>
      <color theme="1"/>
      <name val="Garamond"/>
      <family val="1"/>
    </font>
    <font>
      <sz val="10"/>
      <color theme="1"/>
      <name val="Arial"/>
      <family val="2"/>
    </font>
    <font>
      <b/>
      <sz val="10"/>
      <color theme="1"/>
      <name val="Arial"/>
      <family val="2"/>
    </font>
    <font>
      <sz val="10"/>
      <color indexed="12"/>
      <name val="Arial"/>
      <family val="2"/>
    </font>
    <font>
      <b/>
      <sz val="10"/>
      <color indexed="12"/>
      <name val="Arial"/>
      <family val="2"/>
    </font>
    <font>
      <sz val="12"/>
      <name val="Arial"/>
      <family val="2"/>
    </font>
    <font>
      <b/>
      <sz val="11"/>
      <name val="Arial"/>
      <family val="2"/>
    </font>
    <font>
      <b/>
      <sz val="14"/>
      <name val="Arial"/>
      <family val="2"/>
    </font>
    <font>
      <b/>
      <sz val="8"/>
      <color rgb="FFFF0000"/>
      <name val="Arial"/>
      <family val="2"/>
    </font>
    <font>
      <sz val="11"/>
      <color indexed="8"/>
      <name val="Calibri"/>
      <family val="2"/>
    </font>
    <font>
      <b/>
      <sz val="16"/>
      <name val="Arial"/>
      <family val="2"/>
    </font>
    <font>
      <sz val="11"/>
      <color theme="1"/>
      <name val="Arial"/>
      <family val="2"/>
    </font>
    <font>
      <b/>
      <sz val="10"/>
      <color theme="6" tint="-0.499984740745262"/>
      <name val="Arial"/>
      <family val="2"/>
    </font>
    <font>
      <sz val="11"/>
      <name val="Calibri"/>
      <family val="2"/>
    </font>
    <font>
      <sz val="10"/>
      <color rgb="FFFF0000"/>
      <name val="Arial"/>
      <family val="2"/>
    </font>
    <font>
      <b/>
      <sz val="8"/>
      <color indexed="10"/>
      <name val="Arial"/>
      <family val="2"/>
    </font>
    <font>
      <sz val="9"/>
      <color theme="1"/>
      <name val="Arial"/>
      <family val="2"/>
    </font>
    <font>
      <b/>
      <sz val="9"/>
      <color theme="1"/>
      <name val="Arial"/>
      <family val="2"/>
    </font>
    <font>
      <b/>
      <sz val="12"/>
      <color theme="6" tint="-0.499984740745262"/>
      <name val="Arial"/>
      <family val="2"/>
    </font>
    <font>
      <b/>
      <i/>
      <sz val="8"/>
      <color rgb="FFFF0000"/>
      <name val="Arial"/>
      <family val="2"/>
    </font>
    <font>
      <b/>
      <sz val="13"/>
      <color theme="3"/>
      <name val="Calibri"/>
      <family val="2"/>
      <scheme val="minor"/>
    </font>
    <font>
      <b/>
      <sz val="11"/>
      <color theme="3"/>
      <name val="Calibri"/>
      <family val="2"/>
      <scheme val="minor"/>
    </font>
    <font>
      <b/>
      <sz val="9"/>
      <color theme="1" tint="0.499984740745262"/>
      <name val="Arial"/>
      <family val="2"/>
    </font>
    <font>
      <b/>
      <sz val="10"/>
      <color theme="3"/>
      <name val="Arial"/>
      <family val="2"/>
    </font>
    <font>
      <sz val="10"/>
      <color indexed="8"/>
      <name val="Arial"/>
      <family val="2"/>
    </font>
    <font>
      <sz val="8"/>
      <color theme="1"/>
      <name val="Arial"/>
      <family val="2"/>
    </font>
    <font>
      <sz val="8"/>
      <color rgb="FFFF0000"/>
      <name val="Arial"/>
      <family val="2"/>
    </font>
    <font>
      <b/>
      <sz val="10"/>
      <color rgb="FFFF0000"/>
      <name val="Arial"/>
      <family val="2"/>
    </font>
    <font>
      <sz val="14"/>
      <name val="Arial"/>
      <family val="2"/>
    </font>
    <font>
      <b/>
      <sz val="12"/>
      <color theme="3" tint="0.39997558519241921"/>
      <name val="Arial"/>
      <family val="2"/>
    </font>
    <font>
      <b/>
      <sz val="12"/>
      <color theme="1" tint="0.34998626667073579"/>
      <name val="Arial"/>
      <family val="2"/>
    </font>
    <font>
      <b/>
      <sz val="10"/>
      <color theme="1" tint="0.34998626667073579"/>
      <name val="Arial"/>
      <family val="2"/>
    </font>
    <font>
      <sz val="9"/>
      <color indexed="81"/>
      <name val="Segoe UI"/>
      <family val="2"/>
    </font>
    <font>
      <b/>
      <sz val="9"/>
      <color indexed="81"/>
      <name val="Segoe UI"/>
      <family val="2"/>
    </font>
    <font>
      <sz val="16"/>
      <name val="Arial"/>
      <family val="2"/>
    </font>
    <font>
      <sz val="11"/>
      <color rgb="FFFF0000"/>
      <name val="Arial"/>
      <family val="2"/>
    </font>
    <font>
      <b/>
      <sz val="10"/>
      <color theme="4" tint="-0.249977111117893"/>
      <name val="Arial"/>
      <family val="2"/>
    </font>
    <font>
      <b/>
      <sz val="12"/>
      <color theme="4" tint="-0.24994659260841701"/>
      <name val="Arial"/>
      <family val="2"/>
    </font>
    <font>
      <b/>
      <sz val="10"/>
      <color theme="4" tint="-0.24994659260841701"/>
      <name val="Arial"/>
      <family val="2"/>
    </font>
  </fonts>
  <fills count="9">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59999389629810485"/>
        <bgColor indexed="64"/>
      </patternFill>
    </fill>
    <fill>
      <patternFill patternType="solid">
        <fgColor rgb="FFF3F9A7"/>
        <bgColor indexed="64"/>
      </patternFill>
    </fill>
    <fill>
      <patternFill patternType="solid">
        <fgColor theme="4" tint="0.79998168889431442"/>
        <bgColor indexed="64"/>
      </patternFill>
    </fill>
  </fills>
  <borders count="45">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medium">
        <color theme="6" tint="0.39994506668294322"/>
      </bottom>
      <diagonal/>
    </border>
    <border>
      <left/>
      <right/>
      <top/>
      <bottom style="thick">
        <color theme="6" tint="0.39994506668294322"/>
      </bottom>
      <diagonal/>
    </border>
    <border>
      <left/>
      <right/>
      <top/>
      <bottom style="thick">
        <color theme="4" tint="0.499984740745262"/>
      </bottom>
      <diagonal/>
    </border>
    <border>
      <left/>
      <right/>
      <top/>
      <bottom style="medium">
        <color theme="4" tint="0.39997558519241921"/>
      </bottom>
      <diagonal/>
    </border>
    <border>
      <left/>
      <right/>
      <top/>
      <bottom style="thick">
        <color theme="4" tint="0.59996337778862885"/>
      </bottom>
      <diagonal/>
    </border>
    <border>
      <left/>
      <right/>
      <top/>
      <bottom style="thick">
        <color theme="0" tint="-0.24994659260841701"/>
      </bottom>
      <diagonal/>
    </border>
    <border>
      <left/>
      <right style="medium">
        <color rgb="FF0070C0"/>
      </right>
      <top/>
      <bottom/>
      <diagonal/>
    </border>
    <border>
      <left style="thin">
        <color indexed="64"/>
      </left>
      <right style="thin">
        <color indexed="64"/>
      </right>
      <top style="thick">
        <color theme="6" tint="0.39994506668294322"/>
      </top>
      <bottom style="thin">
        <color indexed="64"/>
      </bottom>
      <diagonal/>
    </border>
    <border>
      <left/>
      <right style="thin">
        <color indexed="64"/>
      </right>
      <top style="medium">
        <color theme="6" tint="0.39994506668294322"/>
      </top>
      <bottom/>
      <diagonal/>
    </border>
    <border>
      <left style="thin">
        <color indexed="64"/>
      </left>
      <right/>
      <top style="medium">
        <color theme="6" tint="0.39994506668294322"/>
      </top>
      <bottom/>
      <diagonal/>
    </border>
    <border>
      <left style="thin">
        <color indexed="64"/>
      </left>
      <right style="thin">
        <color indexed="64"/>
      </right>
      <top style="thick">
        <color theme="4" tint="0.59996337778862885"/>
      </top>
      <bottom/>
      <diagonal/>
    </border>
    <border>
      <left/>
      <right/>
      <top/>
      <bottom style="thick">
        <color theme="0" tint="-0.34998626667073579"/>
      </bottom>
      <diagonal/>
    </border>
    <border>
      <left/>
      <right style="thin">
        <color indexed="64"/>
      </right>
      <top/>
      <bottom/>
      <diagonal/>
    </border>
    <border>
      <left/>
      <right style="thin">
        <color indexed="64"/>
      </right>
      <top style="medium">
        <color indexed="64"/>
      </top>
      <bottom style="medium">
        <color indexed="64"/>
      </bottom>
      <diagonal/>
    </border>
    <border>
      <left/>
      <right/>
      <top/>
      <bottom style="thick">
        <color theme="3" tint="0.59996337778862885"/>
      </bottom>
      <diagonal/>
    </border>
  </borders>
  <cellStyleXfs count="12">
    <xf numFmtId="0" fontId="0" fillId="0" borderId="0"/>
    <xf numFmtId="164" fontId="3" fillId="0" borderId="0" applyFont="0" applyFill="0" applyBorder="0" applyAlignment="0" applyProtection="0"/>
    <xf numFmtId="9" fontId="3" fillId="0" borderId="0" applyFont="0" applyFill="0" applyBorder="0" applyAlignment="0" applyProtection="0"/>
    <xf numFmtId="0" fontId="3" fillId="0" borderId="0"/>
    <xf numFmtId="164" fontId="3" fillId="0" borderId="0" applyFont="0" applyFill="0" applyBorder="0" applyAlignment="0" applyProtection="0"/>
    <xf numFmtId="0" fontId="29" fillId="0" borderId="32" applyNumberFormat="0" applyFill="0" applyAlignment="0" applyProtection="0"/>
    <xf numFmtId="0" fontId="30" fillId="0" borderId="33" applyNumberFormat="0" applyFill="0" applyAlignment="0" applyProtection="0"/>
    <xf numFmtId="44" fontId="3" fillId="0" borderId="0" applyFont="0" applyFill="0" applyBorder="0" applyAlignment="0" applyProtection="0"/>
    <xf numFmtId="43" fontId="3" fillId="0" borderId="0" applyFont="0" applyFill="0" applyBorder="0" applyAlignment="0" applyProtection="0"/>
    <xf numFmtId="0" fontId="1" fillId="0" borderId="0"/>
    <xf numFmtId="44" fontId="1" fillId="0" borderId="0" applyFont="0" applyFill="0" applyBorder="0" applyAlignment="0" applyProtection="0"/>
    <xf numFmtId="0" fontId="3" fillId="0" borderId="0"/>
  </cellStyleXfs>
  <cellXfs count="475">
    <xf numFmtId="0" fontId="0" fillId="0" borderId="0" xfId="0"/>
    <xf numFmtId="0" fontId="9" fillId="0" borderId="0" xfId="0" applyFont="1"/>
    <xf numFmtId="0" fontId="0" fillId="0" borderId="0" xfId="0" applyProtection="1"/>
    <xf numFmtId="0" fontId="10" fillId="0" borderId="3" xfId="0" applyFont="1" applyFill="1" applyBorder="1" applyAlignment="1" applyProtection="1">
      <alignment horizontal="center" vertical="center"/>
    </xf>
    <xf numFmtId="2" fontId="10" fillId="5" borderId="0" xfId="0" applyNumberFormat="1" applyFont="1" applyFill="1" applyBorder="1" applyAlignment="1" applyProtection="1">
      <alignment horizontal="center" vertical="center"/>
    </xf>
    <xf numFmtId="4" fontId="3" fillId="5" borderId="0" xfId="3" applyNumberFormat="1" applyFont="1" applyFill="1" applyBorder="1" applyAlignment="1" applyProtection="1">
      <alignment horizontal="center" vertical="center" wrapText="1"/>
    </xf>
    <xf numFmtId="0" fontId="3" fillId="0" borderId="0" xfId="0" applyFont="1"/>
    <xf numFmtId="0" fontId="0" fillId="5" borderId="0" xfId="0" applyFill="1"/>
    <xf numFmtId="0" fontId="10" fillId="5" borderId="0" xfId="0" applyFont="1" applyFill="1" applyBorder="1" applyAlignment="1" applyProtection="1">
      <alignment horizontal="center" vertical="center"/>
    </xf>
    <xf numFmtId="0" fontId="10" fillId="5" borderId="0" xfId="0" applyFont="1" applyFill="1" applyBorder="1" applyAlignment="1" applyProtection="1">
      <alignment horizontal="left" vertical="center" wrapText="1"/>
    </xf>
    <xf numFmtId="0" fontId="3" fillId="5" borderId="0" xfId="0" applyFont="1" applyFill="1" applyProtection="1"/>
    <xf numFmtId="0" fontId="3" fillId="0" borderId="0" xfId="0" applyFont="1" applyProtection="1"/>
    <xf numFmtId="4" fontId="5" fillId="3" borderId="11" xfId="3" applyNumberFormat="1" applyFont="1" applyFill="1" applyBorder="1" applyAlignment="1" applyProtection="1">
      <alignment horizontal="right" vertical="center" wrapText="1" indent="1"/>
    </xf>
    <xf numFmtId="10" fontId="7" fillId="0" borderId="3" xfId="0" applyNumberFormat="1" applyFont="1" applyBorder="1" applyAlignment="1" applyProtection="1">
      <alignment horizontal="justify" vertical="center"/>
    </xf>
    <xf numFmtId="0" fontId="7" fillId="0" borderId="0" xfId="0" applyFont="1" applyAlignment="1"/>
    <xf numFmtId="165" fontId="5" fillId="5" borderId="3" xfId="0" applyNumberFormat="1" applyFont="1" applyFill="1" applyBorder="1" applyAlignment="1" applyProtection="1">
      <alignment horizontal="right" vertical="center" indent="1"/>
    </xf>
    <xf numFmtId="0" fontId="3" fillId="0" borderId="0" xfId="0" applyFont="1" applyAlignment="1">
      <alignment horizontal="right" vertical="center" indent="1"/>
    </xf>
    <xf numFmtId="0" fontId="20" fillId="0" borderId="0" xfId="0" applyFont="1" applyFill="1" applyBorder="1" applyAlignment="1" applyProtection="1">
      <alignment horizontal="center" vertical="center"/>
    </xf>
    <xf numFmtId="0" fontId="20" fillId="0" borderId="0" xfId="0" applyFont="1" applyFill="1" applyBorder="1" applyProtection="1"/>
    <xf numFmtId="0" fontId="16" fillId="0" borderId="0" xfId="3" applyFont="1" applyFill="1" applyBorder="1" applyAlignment="1" applyProtection="1">
      <alignment horizontal="center" vertical="center"/>
    </xf>
    <xf numFmtId="0" fontId="16" fillId="0" borderId="0" xfId="3" applyFont="1" applyFill="1" applyBorder="1" applyAlignment="1" applyProtection="1">
      <alignment horizontal="center" wrapText="1"/>
    </xf>
    <xf numFmtId="0" fontId="3" fillId="0" borderId="0" xfId="0" applyFont="1" applyFill="1" applyProtection="1"/>
    <xf numFmtId="0" fontId="0" fillId="0" borderId="0" xfId="0" applyFill="1" applyProtection="1"/>
    <xf numFmtId="0" fontId="0" fillId="0" borderId="0" xfId="0" applyFill="1"/>
    <xf numFmtId="0" fontId="3" fillId="0" borderId="0" xfId="0" applyFont="1" applyFill="1"/>
    <xf numFmtId="0" fontId="3" fillId="0" borderId="0" xfId="0" applyFont="1" applyFill="1" applyAlignment="1">
      <alignment horizontal="right" vertical="center" indent="1"/>
    </xf>
    <xf numFmtId="0" fontId="7" fillId="0" borderId="0" xfId="0" applyFont="1" applyFill="1" applyAlignment="1"/>
    <xf numFmtId="0" fontId="20" fillId="0" borderId="0" xfId="0" applyFont="1"/>
    <xf numFmtId="0" fontId="0" fillId="0" borderId="0" xfId="0" applyFill="1" applyAlignment="1">
      <alignment vertical="center"/>
    </xf>
    <xf numFmtId="0" fontId="0" fillId="5" borderId="0" xfId="0" applyFill="1" applyAlignment="1">
      <alignment vertical="center"/>
    </xf>
    <xf numFmtId="0" fontId="0" fillId="0" borderId="0" xfId="0" applyAlignment="1">
      <alignment vertical="center"/>
    </xf>
    <xf numFmtId="4" fontId="10" fillId="5" borderId="0" xfId="0" applyNumberFormat="1" applyFont="1" applyFill="1" applyBorder="1" applyAlignment="1" applyProtection="1">
      <alignment horizontal="center" vertical="center"/>
    </xf>
    <xf numFmtId="0" fontId="3" fillId="5" borderId="0" xfId="3" applyFont="1" applyFill="1" applyBorder="1" applyAlignment="1" applyProtection="1">
      <alignment horizontal="center" wrapText="1"/>
    </xf>
    <xf numFmtId="0" fontId="10" fillId="5" borderId="0" xfId="0" applyFont="1" applyFill="1" applyBorder="1" applyProtection="1"/>
    <xf numFmtId="0" fontId="5" fillId="0" borderId="0" xfId="3" applyFont="1" applyFill="1" applyBorder="1" applyAlignment="1" applyProtection="1">
      <alignment horizontal="center" wrapText="1"/>
    </xf>
    <xf numFmtId="0" fontId="10" fillId="0" borderId="0" xfId="0" applyFont="1" applyFill="1" applyBorder="1" applyProtection="1"/>
    <xf numFmtId="0" fontId="5" fillId="5" borderId="0" xfId="3" applyFont="1" applyFill="1" applyBorder="1" applyAlignment="1" applyProtection="1">
      <alignment wrapText="1"/>
    </xf>
    <xf numFmtId="0" fontId="10" fillId="0" borderId="0" xfId="0" applyFont="1" applyFill="1" applyProtection="1"/>
    <xf numFmtId="0" fontId="10" fillId="0" borderId="0" xfId="0" applyFont="1" applyFill="1" applyAlignment="1" applyProtection="1">
      <alignment horizontal="right"/>
    </xf>
    <xf numFmtId="0" fontId="10" fillId="5" borderId="0" xfId="0" applyFont="1" applyFill="1" applyProtection="1"/>
    <xf numFmtId="10" fontId="3" fillId="5" borderId="3" xfId="3" applyNumberFormat="1" applyFont="1" applyFill="1" applyBorder="1" applyAlignment="1" applyProtection="1">
      <alignment horizontal="center" vertical="center" wrapText="1"/>
    </xf>
    <xf numFmtId="10" fontId="3" fillId="0" borderId="3" xfId="3" applyNumberFormat="1" applyFont="1" applyFill="1" applyBorder="1" applyAlignment="1" applyProtection="1">
      <alignment horizontal="center" vertical="center"/>
    </xf>
    <xf numFmtId="9" fontId="3" fillId="0" borderId="0" xfId="2" applyFont="1" applyFill="1"/>
    <xf numFmtId="166" fontId="3" fillId="0" borderId="0" xfId="2" applyNumberFormat="1" applyFont="1"/>
    <xf numFmtId="167" fontId="3" fillId="0" borderId="0" xfId="2" applyNumberFormat="1" applyFont="1"/>
    <xf numFmtId="0" fontId="3" fillId="0" borderId="0" xfId="3"/>
    <xf numFmtId="0" fontId="10" fillId="0" borderId="3" xfId="0" applyFont="1" applyFill="1" applyBorder="1" applyAlignment="1" applyProtection="1">
      <alignment horizontal="left" vertical="center" wrapText="1"/>
    </xf>
    <xf numFmtId="0" fontId="3" fillId="0" borderId="0" xfId="3" applyFont="1"/>
    <xf numFmtId="0" fontId="19" fillId="0" borderId="0" xfId="3" applyFont="1" applyFill="1" applyBorder="1" applyAlignment="1" applyProtection="1">
      <alignment vertical="center" wrapText="1"/>
    </xf>
    <xf numFmtId="0" fontId="14" fillId="0" borderId="0" xfId="3" applyFont="1" applyFill="1" applyBorder="1" applyAlignment="1" applyProtection="1">
      <alignment wrapText="1"/>
    </xf>
    <xf numFmtId="0" fontId="8" fillId="0" borderId="0" xfId="3" applyFont="1" applyFill="1" applyBorder="1" applyAlignment="1" applyProtection="1">
      <alignment wrapText="1"/>
    </xf>
    <xf numFmtId="0" fontId="16" fillId="0" borderId="0" xfId="3" applyFont="1" applyFill="1" applyBorder="1" applyAlignment="1" applyProtection="1">
      <alignment wrapText="1"/>
    </xf>
    <xf numFmtId="0" fontId="3" fillId="4" borderId="3" xfId="3" applyFont="1" applyFill="1" applyBorder="1" applyAlignment="1" applyProtection="1">
      <alignment horizontal="center" vertical="center"/>
    </xf>
    <xf numFmtId="4" fontId="5" fillId="5" borderId="1" xfId="0" applyNumberFormat="1" applyFont="1" applyFill="1" applyBorder="1" applyAlignment="1" applyProtection="1">
      <alignment horizontal="right" vertical="center" indent="1"/>
    </xf>
    <xf numFmtId="0" fontId="3" fillId="5" borderId="0" xfId="3" applyFont="1" applyFill="1" applyAlignment="1" applyProtection="1">
      <alignment vertical="center"/>
    </xf>
    <xf numFmtId="0" fontId="21" fillId="5" borderId="31" xfId="3" applyFont="1" applyFill="1" applyBorder="1" applyAlignment="1" applyProtection="1">
      <alignment vertical="center"/>
    </xf>
    <xf numFmtId="0" fontId="3" fillId="5" borderId="0" xfId="3" applyFont="1" applyFill="1" applyProtection="1"/>
    <xf numFmtId="4" fontId="3" fillId="5" borderId="0" xfId="3" applyNumberFormat="1" applyFont="1" applyFill="1" applyAlignment="1" applyProtection="1">
      <alignment horizontal="right" indent="1"/>
    </xf>
    <xf numFmtId="0" fontId="5" fillId="5" borderId="0" xfId="0" applyFont="1" applyFill="1" applyBorder="1" applyAlignment="1" applyProtection="1">
      <alignment horizontal="center" vertical="center"/>
    </xf>
    <xf numFmtId="10" fontId="3" fillId="5" borderId="2" xfId="2" applyNumberFormat="1" applyFont="1" applyFill="1" applyBorder="1" applyAlignment="1" applyProtection="1">
      <alignment horizontal="center" vertical="center" wrapText="1"/>
    </xf>
    <xf numFmtId="4" fontId="3" fillId="5" borderId="0" xfId="0" applyNumberFormat="1" applyFont="1" applyFill="1" applyBorder="1" applyAlignment="1" applyProtection="1">
      <alignment horizontal="center" vertical="center"/>
    </xf>
    <xf numFmtId="0" fontId="3" fillId="5" borderId="0" xfId="0" applyFont="1" applyFill="1" applyBorder="1" applyAlignment="1" applyProtection="1">
      <alignment horizontal="left" vertical="center"/>
    </xf>
    <xf numFmtId="0" fontId="7" fillId="0" borderId="3" xfId="0" applyFont="1" applyBorder="1" applyAlignment="1" applyProtection="1">
      <alignment horizontal="justify" vertical="center"/>
    </xf>
    <xf numFmtId="0" fontId="7" fillId="0" borderId="3" xfId="0" applyFont="1" applyBorder="1" applyAlignment="1" applyProtection="1">
      <alignment vertical="center" wrapText="1"/>
    </xf>
    <xf numFmtId="0" fontId="5" fillId="5" borderId="0" xfId="0" applyFont="1" applyFill="1" applyBorder="1" applyAlignment="1" applyProtection="1">
      <alignment horizontal="left"/>
    </xf>
    <xf numFmtId="0" fontId="3" fillId="0" borderId="3" xfId="0" applyFont="1" applyBorder="1" applyAlignment="1" applyProtection="1">
      <alignment horizontal="justify" vertical="center" wrapText="1"/>
    </xf>
    <xf numFmtId="0" fontId="5" fillId="5" borderId="0" xfId="0" applyFont="1" applyFill="1" applyBorder="1" applyAlignment="1" applyProtection="1">
      <alignment vertical="center"/>
    </xf>
    <xf numFmtId="0" fontId="5" fillId="4" borderId="3" xfId="3" applyFont="1" applyFill="1" applyBorder="1" applyAlignment="1" applyProtection="1">
      <alignment horizontal="center" vertical="center" wrapText="1"/>
    </xf>
    <xf numFmtId="0" fontId="20" fillId="5" borderId="0" xfId="0" applyFont="1" applyFill="1" applyProtection="1"/>
    <xf numFmtId="0" fontId="11" fillId="0" borderId="26" xfId="0" applyFont="1" applyBorder="1" applyAlignment="1" applyProtection="1">
      <alignment horizontal="center"/>
    </xf>
    <xf numFmtId="0" fontId="11" fillId="0" borderId="28" xfId="0" applyFont="1" applyBorder="1" applyAlignment="1" applyProtection="1">
      <alignment horizontal="center"/>
    </xf>
    <xf numFmtId="0" fontId="10" fillId="0" borderId="12" xfId="0" applyFont="1" applyBorder="1" applyProtection="1"/>
    <xf numFmtId="0" fontId="10" fillId="0" borderId="4" xfId="0" applyFont="1" applyBorder="1" applyProtection="1"/>
    <xf numFmtId="0" fontId="11" fillId="0" borderId="10" xfId="0" applyFont="1" applyBorder="1" applyProtection="1"/>
    <xf numFmtId="0" fontId="11" fillId="5" borderId="0" xfId="0" applyFont="1" applyFill="1" applyBorder="1" applyProtection="1"/>
    <xf numFmtId="10" fontId="11" fillId="5" borderId="0" xfId="2" applyNumberFormat="1" applyFont="1" applyFill="1" applyBorder="1" applyAlignment="1" applyProtection="1">
      <alignment horizontal="right" indent="4"/>
    </xf>
    <xf numFmtId="0" fontId="21" fillId="5" borderId="30" xfId="0" applyFont="1" applyFill="1" applyBorder="1" applyProtection="1"/>
    <xf numFmtId="0" fontId="10" fillId="5" borderId="30" xfId="0" applyFont="1" applyFill="1" applyBorder="1" applyProtection="1"/>
    <xf numFmtId="0" fontId="20" fillId="0" borderId="0" xfId="0" applyFont="1" applyProtection="1"/>
    <xf numFmtId="10" fontId="3" fillId="6" borderId="3" xfId="1" applyNumberFormat="1" applyFont="1" applyFill="1" applyBorder="1" applyAlignment="1" applyProtection="1">
      <alignment horizontal="center" vertical="center" wrapText="1"/>
    </xf>
    <xf numFmtId="0" fontId="3" fillId="5" borderId="0" xfId="0" applyFont="1" applyFill="1" applyBorder="1" applyProtection="1"/>
    <xf numFmtId="0" fontId="3" fillId="5" borderId="0" xfId="0" applyFont="1" applyFill="1" applyBorder="1" applyAlignment="1" applyProtection="1">
      <alignment horizontal="right" vertical="center" indent="1"/>
    </xf>
    <xf numFmtId="0" fontId="7" fillId="5" borderId="0" xfId="0" applyFont="1" applyFill="1" applyBorder="1" applyAlignment="1" applyProtection="1">
      <alignment vertical="center"/>
    </xf>
    <xf numFmtId="0" fontId="5" fillId="5" borderId="0" xfId="0" applyFont="1" applyFill="1" applyBorder="1" applyAlignment="1" applyProtection="1">
      <alignment horizontal="left" vertical="center"/>
    </xf>
    <xf numFmtId="165" fontId="3" fillId="5" borderId="0" xfId="0" applyNumberFormat="1" applyFont="1" applyFill="1" applyBorder="1" applyAlignment="1" applyProtection="1">
      <alignment horizontal="right" vertical="center" indent="1"/>
    </xf>
    <xf numFmtId="0" fontId="29" fillId="0" borderId="32" xfId="5" applyFill="1" applyBorder="1" applyAlignment="1" applyProtection="1"/>
    <xf numFmtId="0" fontId="31" fillId="5" borderId="18" xfId="0" applyFont="1" applyFill="1" applyBorder="1" applyAlignment="1" applyProtection="1">
      <alignment horizontal="center"/>
    </xf>
    <xf numFmtId="10" fontId="7" fillId="5" borderId="0" xfId="0" applyNumberFormat="1" applyFont="1" applyFill="1" applyBorder="1" applyAlignment="1" applyProtection="1">
      <alignment horizontal="justify" vertical="center"/>
    </xf>
    <xf numFmtId="0" fontId="3" fillId="5" borderId="0" xfId="0" applyFont="1" applyFill="1" applyBorder="1" applyAlignment="1" applyProtection="1">
      <alignment vertical="center"/>
    </xf>
    <xf numFmtId="0" fontId="7" fillId="0" borderId="3" xfId="0" applyFont="1" applyBorder="1" applyAlignment="1" applyProtection="1">
      <alignment vertical="center"/>
    </xf>
    <xf numFmtId="4" fontId="3" fillId="5" borderId="19" xfId="0" applyNumberFormat="1" applyFont="1" applyFill="1" applyBorder="1" applyAlignment="1" applyProtection="1">
      <alignment horizontal="right" vertical="center" indent="1"/>
    </xf>
    <xf numFmtId="10" fontId="7" fillId="0" borderId="0" xfId="0" applyNumberFormat="1" applyFont="1" applyBorder="1" applyAlignment="1" applyProtection="1">
      <alignment horizontal="justify" vertical="center"/>
    </xf>
    <xf numFmtId="4" fontId="3" fillId="5" borderId="5" xfId="0" applyNumberFormat="1" applyFont="1" applyFill="1" applyBorder="1" applyAlignment="1" applyProtection="1">
      <alignment horizontal="right" vertical="center" indent="1"/>
    </xf>
    <xf numFmtId="0" fontId="29" fillId="0" borderId="32" xfId="5" applyFill="1" applyBorder="1" applyAlignment="1" applyProtection="1">
      <alignment horizontal="left"/>
    </xf>
    <xf numFmtId="165" fontId="3" fillId="0" borderId="3" xfId="0" applyNumberFormat="1" applyFont="1" applyFill="1" applyBorder="1" applyAlignment="1" applyProtection="1">
      <alignment horizontal="right" vertical="center" indent="1"/>
    </xf>
    <xf numFmtId="0" fontId="7" fillId="0" borderId="3" xfId="0" applyFont="1" applyBorder="1" applyAlignment="1" applyProtection="1">
      <alignment vertical="center" shrinkToFit="1"/>
    </xf>
    <xf numFmtId="2" fontId="3" fillId="0" borderId="3" xfId="0" applyNumberFormat="1" applyFont="1" applyFill="1" applyBorder="1" applyAlignment="1" applyProtection="1">
      <alignment horizontal="right" vertical="center" indent="1"/>
    </xf>
    <xf numFmtId="0" fontId="17" fillId="0" borderId="3" xfId="0" applyFont="1" applyBorder="1" applyAlignment="1" applyProtection="1">
      <alignment vertical="center"/>
    </xf>
    <xf numFmtId="0" fontId="7" fillId="5" borderId="3" xfId="0" applyFont="1" applyFill="1" applyBorder="1" applyAlignment="1" applyProtection="1">
      <alignment vertical="center"/>
    </xf>
    <xf numFmtId="165" fontId="3" fillId="5" borderId="5" xfId="0" applyNumberFormat="1" applyFont="1" applyFill="1" applyBorder="1" applyAlignment="1" applyProtection="1">
      <alignment horizontal="right" vertical="center" indent="1"/>
    </xf>
    <xf numFmtId="0" fontId="6" fillId="5" borderId="0" xfId="0" applyFont="1" applyFill="1" applyBorder="1" applyAlignment="1" applyProtection="1">
      <alignment horizontal="center" vertical="center"/>
    </xf>
    <xf numFmtId="165" fontId="5" fillId="5" borderId="33" xfId="6" applyNumberFormat="1" applyFont="1" applyFill="1" applyBorder="1" applyAlignment="1" applyProtection="1">
      <alignment horizontal="right" vertical="center" indent="1"/>
    </xf>
    <xf numFmtId="0" fontId="18" fillId="5" borderId="0" xfId="0" applyFont="1" applyFill="1" applyBorder="1" applyAlignment="1" applyProtection="1">
      <alignment horizontal="left" vertical="center"/>
    </xf>
    <xf numFmtId="0" fontId="2" fillId="5" borderId="0" xfId="0" applyFont="1" applyFill="1" applyBorder="1" applyAlignment="1" applyProtection="1">
      <alignment horizontal="left" vertical="center" wrapText="1"/>
    </xf>
    <xf numFmtId="10" fontId="3" fillId="5" borderId="3" xfId="2"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xf>
    <xf numFmtId="4" fontId="3" fillId="6" borderId="3" xfId="0" applyNumberFormat="1" applyFont="1" applyFill="1" applyBorder="1" applyAlignment="1" applyProtection="1">
      <alignment horizontal="right" vertical="center" indent="1"/>
    </xf>
    <xf numFmtId="4" fontId="3" fillId="6" borderId="5" xfId="0" applyNumberFormat="1" applyFont="1" applyFill="1" applyBorder="1" applyAlignment="1" applyProtection="1">
      <alignment horizontal="right" vertical="center" indent="1"/>
    </xf>
    <xf numFmtId="4" fontId="3" fillId="6" borderId="1" xfId="0" applyNumberFormat="1" applyFont="1" applyFill="1" applyBorder="1" applyAlignment="1" applyProtection="1">
      <alignment horizontal="right" vertical="center" indent="1"/>
    </xf>
    <xf numFmtId="165" fontId="3" fillId="6" borderId="3" xfId="0" applyNumberFormat="1" applyFont="1" applyFill="1" applyBorder="1" applyAlignment="1" applyProtection="1">
      <alignment horizontal="right" vertical="center" indent="1"/>
    </xf>
    <xf numFmtId="165" fontId="3" fillId="6" borderId="5" xfId="0" applyNumberFormat="1" applyFont="1" applyFill="1" applyBorder="1" applyAlignment="1" applyProtection="1">
      <alignment horizontal="right" vertical="center" indent="1"/>
    </xf>
    <xf numFmtId="4" fontId="3" fillId="5" borderId="0" xfId="1" applyNumberFormat="1" applyFont="1" applyFill="1" applyBorder="1" applyAlignment="1" applyProtection="1">
      <alignment horizontal="right" vertical="center" indent="1"/>
    </xf>
    <xf numFmtId="10" fontId="11" fillId="5" borderId="11" xfId="2" applyNumberFormat="1" applyFont="1" applyFill="1" applyBorder="1" applyAlignment="1" applyProtection="1">
      <alignment horizontal="right" indent="4"/>
    </xf>
    <xf numFmtId="0" fontId="5" fillId="5" borderId="1" xfId="3" applyFont="1" applyFill="1" applyBorder="1" applyAlignment="1" applyProtection="1">
      <alignment horizontal="center" vertical="center" wrapText="1"/>
    </xf>
    <xf numFmtId="4" fontId="3" fillId="0" borderId="3" xfId="3" applyNumberFormat="1" applyFont="1" applyBorder="1" applyAlignment="1" applyProtection="1">
      <alignment horizontal="right" vertical="center" indent="1"/>
    </xf>
    <xf numFmtId="4" fontId="3" fillId="4" borderId="3" xfId="3" applyNumberFormat="1" applyFont="1" applyFill="1" applyBorder="1" applyAlignment="1" applyProtection="1">
      <alignment horizontal="right" vertical="center" indent="1"/>
    </xf>
    <xf numFmtId="4" fontId="3" fillId="5" borderId="0" xfId="3" applyNumberFormat="1" applyFont="1" applyFill="1" applyBorder="1" applyAlignment="1" applyProtection="1">
      <alignment horizontal="right" vertical="center" indent="1"/>
    </xf>
    <xf numFmtId="164" fontId="11" fillId="5" borderId="0" xfId="1" applyFont="1" applyFill="1" applyBorder="1" applyAlignment="1" applyProtection="1">
      <alignment horizontal="center" vertical="center"/>
    </xf>
    <xf numFmtId="10" fontId="11" fillId="6" borderId="29" xfId="2" applyNumberFormat="1" applyFont="1" applyFill="1" applyBorder="1" applyAlignment="1" applyProtection="1">
      <alignment horizontal="right" indent="4"/>
    </xf>
    <xf numFmtId="10" fontId="11" fillId="6" borderId="22" xfId="2" applyNumberFormat="1" applyFont="1" applyFill="1" applyBorder="1" applyAlignment="1" applyProtection="1">
      <alignment horizontal="right" indent="4"/>
    </xf>
    <xf numFmtId="10" fontId="11" fillId="6" borderId="15" xfId="2" applyNumberFormat="1" applyFont="1" applyFill="1" applyBorder="1" applyAlignment="1" applyProtection="1">
      <alignment horizontal="right" indent="4"/>
    </xf>
    <xf numFmtId="0" fontId="3" fillId="6" borderId="3" xfId="3" applyFont="1" applyFill="1" applyBorder="1" applyAlignment="1" applyProtection="1">
      <alignment horizontal="center" vertical="center"/>
    </xf>
    <xf numFmtId="0" fontId="3" fillId="0" borderId="0" xfId="3" applyFont="1" applyBorder="1" applyProtection="1"/>
    <xf numFmtId="0" fontId="3" fillId="0" borderId="0" xfId="3" applyFont="1" applyBorder="1" applyAlignment="1" applyProtection="1">
      <alignment vertical="center" wrapText="1"/>
    </xf>
    <xf numFmtId="0" fontId="5" fillId="5" borderId="3" xfId="3" applyFont="1" applyFill="1" applyBorder="1" applyAlignment="1" applyProtection="1">
      <alignment horizontal="center" vertical="center"/>
    </xf>
    <xf numFmtId="0" fontId="5" fillId="5" borderId="3" xfId="3" applyFont="1" applyFill="1" applyBorder="1" applyAlignment="1" applyProtection="1">
      <alignment horizontal="center" vertical="center" wrapText="1"/>
    </xf>
    <xf numFmtId="0" fontId="5" fillId="0" borderId="20" xfId="3" applyFont="1" applyBorder="1" applyAlignment="1" applyProtection="1">
      <alignment horizontal="center" vertical="center"/>
    </xf>
    <xf numFmtId="0" fontId="3" fillId="0" borderId="3" xfId="3" applyFont="1" applyFill="1" applyBorder="1" applyAlignment="1" applyProtection="1">
      <alignment horizontal="center" vertical="center"/>
    </xf>
    <xf numFmtId="4" fontId="10" fillId="0" borderId="3" xfId="3" applyNumberFormat="1" applyFont="1" applyFill="1" applyBorder="1" applyAlignment="1" applyProtection="1">
      <alignment horizontal="left" vertical="center" wrapText="1"/>
    </xf>
    <xf numFmtId="4" fontId="3" fillId="0" borderId="0" xfId="3" applyNumberFormat="1" applyFont="1" applyFill="1" applyBorder="1" applyAlignment="1">
      <alignment horizontal="center" vertical="center"/>
    </xf>
    <xf numFmtId="4" fontId="3" fillId="5" borderId="0" xfId="3" applyNumberFormat="1" applyFont="1" applyFill="1" applyBorder="1" applyAlignment="1">
      <alignment horizontal="center" vertical="center"/>
    </xf>
    <xf numFmtId="4" fontId="3" fillId="5" borderId="0" xfId="3" applyNumberFormat="1" applyFont="1" applyFill="1" applyBorder="1" applyAlignment="1">
      <alignment vertical="center"/>
    </xf>
    <xf numFmtId="0" fontId="5" fillId="2" borderId="3" xfId="3" applyFont="1" applyFill="1" applyBorder="1" applyAlignment="1" applyProtection="1">
      <alignment horizontal="center" vertical="center" wrapText="1"/>
    </xf>
    <xf numFmtId="4" fontId="3" fillId="2" borderId="0" xfId="3" applyNumberFormat="1" applyFont="1" applyFill="1" applyBorder="1" applyAlignment="1">
      <alignment vertical="center"/>
    </xf>
    <xf numFmtId="0" fontId="10" fillId="0" borderId="3" xfId="3" applyFont="1" applyFill="1" applyBorder="1" applyAlignment="1" applyProtection="1">
      <alignment horizontal="center" vertical="center"/>
    </xf>
    <xf numFmtId="4" fontId="10" fillId="0" borderId="3" xfId="3" applyNumberFormat="1" applyFont="1" applyFill="1" applyBorder="1" applyAlignment="1" applyProtection="1">
      <alignment horizontal="right" vertical="center" indent="2"/>
    </xf>
    <xf numFmtId="4" fontId="3" fillId="0" borderId="3" xfId="3" applyNumberFormat="1" applyFont="1" applyFill="1" applyBorder="1" applyAlignment="1" applyProtection="1">
      <alignment horizontal="right" vertical="center" indent="2"/>
    </xf>
    <xf numFmtId="0" fontId="10" fillId="0" borderId="0" xfId="3" applyFont="1" applyFill="1" applyBorder="1" applyAlignment="1" applyProtection="1">
      <alignment horizontal="center" vertical="center"/>
    </xf>
    <xf numFmtId="4" fontId="10" fillId="0" borderId="0" xfId="3" applyNumberFormat="1" applyFont="1" applyFill="1" applyBorder="1" applyAlignment="1" applyProtection="1">
      <alignment horizontal="left" vertical="center" wrapText="1"/>
    </xf>
    <xf numFmtId="4" fontId="10" fillId="0" borderId="0" xfId="3" applyNumberFormat="1" applyFont="1" applyFill="1" applyBorder="1" applyAlignment="1" applyProtection="1">
      <alignment horizontal="right" vertical="center" indent="2"/>
    </xf>
    <xf numFmtId="4" fontId="3" fillId="5" borderId="0" xfId="3" applyNumberFormat="1" applyFont="1" applyFill="1" applyBorder="1" applyAlignment="1" applyProtection="1">
      <alignment horizontal="right" vertical="center" indent="2"/>
    </xf>
    <xf numFmtId="4" fontId="5" fillId="5" borderId="0" xfId="3" applyNumberFormat="1" applyFont="1" applyFill="1" applyBorder="1" applyAlignment="1" applyProtection="1">
      <alignment horizontal="right" vertical="center" indent="2"/>
    </xf>
    <xf numFmtId="4" fontId="10" fillId="0" borderId="0" xfId="3" applyNumberFormat="1" applyFont="1" applyFill="1" applyBorder="1" applyAlignment="1" applyProtection="1">
      <alignment horizontal="center" vertical="center" wrapText="1"/>
    </xf>
    <xf numFmtId="4" fontId="10" fillId="0" borderId="0" xfId="3" applyNumberFormat="1" applyFont="1" applyFill="1" applyBorder="1" applyAlignment="1" applyProtection="1">
      <alignment horizontal="center" vertical="center"/>
    </xf>
    <xf numFmtId="4" fontId="3" fillId="5" borderId="0" xfId="3" applyNumberFormat="1" applyFont="1" applyFill="1" applyBorder="1" applyAlignment="1" applyProtection="1">
      <alignment vertical="center"/>
    </xf>
    <xf numFmtId="4" fontId="3" fillId="5" borderId="0" xfId="3" applyNumberFormat="1" applyFont="1" applyFill="1" applyBorder="1" applyAlignment="1" applyProtection="1">
      <alignment horizontal="center" vertical="center"/>
    </xf>
    <xf numFmtId="4" fontId="5" fillId="5" borderId="0" xfId="3" applyNumberFormat="1" applyFont="1" applyFill="1" applyBorder="1" applyAlignment="1" applyProtection="1">
      <alignment horizontal="center" vertical="center"/>
    </xf>
    <xf numFmtId="0" fontId="5" fillId="8" borderId="3" xfId="3" applyFont="1" applyFill="1" applyBorder="1" applyAlignment="1" applyProtection="1">
      <alignment horizontal="center" vertical="center" wrapText="1"/>
    </xf>
    <xf numFmtId="4" fontId="10" fillId="5" borderId="0" xfId="3" applyNumberFormat="1" applyFont="1" applyFill="1" applyBorder="1" applyAlignment="1" applyProtection="1">
      <alignment horizontal="right" vertical="center" indent="2"/>
    </xf>
    <xf numFmtId="0" fontId="5" fillId="5" borderId="0" xfId="3" applyFont="1" applyFill="1" applyBorder="1" applyAlignment="1" applyProtection="1">
      <alignment vertical="center" wrapText="1"/>
    </xf>
    <xf numFmtId="4" fontId="3" fillId="5" borderId="3" xfId="3" applyNumberFormat="1" applyFont="1" applyFill="1" applyBorder="1" applyAlignment="1" applyProtection="1">
      <alignment horizontal="right" vertical="center" indent="2"/>
    </xf>
    <xf numFmtId="4" fontId="5" fillId="5" borderId="0" xfId="3" applyNumberFormat="1" applyFont="1" applyFill="1" applyBorder="1" applyAlignment="1" applyProtection="1">
      <alignment horizontal="center"/>
    </xf>
    <xf numFmtId="0" fontId="3" fillId="0" borderId="0" xfId="3" applyFont="1" applyAlignment="1">
      <alignment horizontal="left" vertical="center"/>
    </xf>
    <xf numFmtId="4" fontId="5" fillId="2" borderId="0" xfId="3" applyNumberFormat="1" applyFont="1" applyFill="1" applyBorder="1" applyAlignment="1">
      <alignment vertical="center"/>
    </xf>
    <xf numFmtId="0" fontId="3" fillId="0" borderId="0" xfId="3" applyAlignment="1">
      <alignment horizontal="left" vertical="center"/>
    </xf>
    <xf numFmtId="0" fontId="5" fillId="0" borderId="0" xfId="3" applyFont="1"/>
    <xf numFmtId="2" fontId="3" fillId="0" borderId="0" xfId="3" applyNumberFormat="1" applyFont="1"/>
    <xf numFmtId="0" fontId="3" fillId="0" borderId="0" xfId="3" applyFont="1" applyAlignment="1">
      <alignment vertical="center" wrapText="1"/>
    </xf>
    <xf numFmtId="0" fontId="12" fillId="0" borderId="0" xfId="3" applyFont="1"/>
    <xf numFmtId="0" fontId="10" fillId="5" borderId="16" xfId="0" applyFont="1" applyFill="1" applyBorder="1" applyProtection="1"/>
    <xf numFmtId="4" fontId="3" fillId="0" borderId="3" xfId="3" applyNumberFormat="1" applyFont="1" applyBorder="1" applyAlignment="1" applyProtection="1">
      <alignment horizontal="right" vertical="center" indent="1"/>
      <protection locked="0"/>
    </xf>
    <xf numFmtId="4" fontId="3" fillId="4" borderId="3" xfId="3" applyNumberFormat="1" applyFont="1" applyFill="1" applyBorder="1" applyAlignment="1" applyProtection="1">
      <alignment horizontal="right" vertical="center" indent="1"/>
      <protection locked="0"/>
    </xf>
    <xf numFmtId="0" fontId="3" fillId="0" borderId="0" xfId="3" applyFont="1" applyProtection="1"/>
    <xf numFmtId="0" fontId="3" fillId="0" borderId="0" xfId="3" applyProtection="1"/>
    <xf numFmtId="0" fontId="15" fillId="0" borderId="0" xfId="3" applyFont="1" applyFill="1" applyBorder="1" applyAlignment="1" applyProtection="1">
      <alignment wrapText="1"/>
    </xf>
    <xf numFmtId="4" fontId="3" fillId="5" borderId="0" xfId="3" applyNumberFormat="1" applyFont="1" applyFill="1" applyAlignment="1" applyProtection="1">
      <alignment horizontal="right" vertical="center"/>
    </xf>
    <xf numFmtId="4" fontId="3" fillId="0" borderId="0" xfId="3" applyNumberFormat="1" applyFont="1" applyProtection="1"/>
    <xf numFmtId="0" fontId="3" fillId="3" borderId="3" xfId="3" applyFont="1" applyFill="1" applyBorder="1" applyAlignment="1" applyProtection="1">
      <alignment horizontal="center" vertical="center" wrapText="1"/>
    </xf>
    <xf numFmtId="0" fontId="29" fillId="5" borderId="32" xfId="5" applyFill="1" applyBorder="1" applyAlignment="1" applyProtection="1">
      <alignment horizontal="left"/>
    </xf>
    <xf numFmtId="0" fontId="5" fillId="5" borderId="0" xfId="3" applyFont="1" applyFill="1" applyBorder="1" applyAlignment="1" applyProtection="1">
      <alignment horizontal="center" vertical="center"/>
    </xf>
    <xf numFmtId="4" fontId="3" fillId="0" borderId="2" xfId="4" applyNumberFormat="1" applyFont="1" applyBorder="1" applyAlignment="1" applyProtection="1">
      <alignment horizontal="right" vertical="center" indent="1"/>
    </xf>
    <xf numFmtId="0" fontId="5" fillId="0" borderId="0" xfId="3" applyFont="1" applyAlignment="1" applyProtection="1">
      <alignment horizontal="center" vertical="center"/>
    </xf>
    <xf numFmtId="4" fontId="3" fillId="6" borderId="8" xfId="1" applyNumberFormat="1" applyFont="1" applyFill="1" applyBorder="1" applyAlignment="1" applyProtection="1">
      <alignment horizontal="right" vertical="center" indent="1"/>
    </xf>
    <xf numFmtId="0" fontId="11" fillId="4" borderId="5" xfId="3" applyFont="1" applyFill="1" applyBorder="1" applyAlignment="1" applyProtection="1">
      <alignment horizontal="center" vertical="center" wrapText="1"/>
    </xf>
    <xf numFmtId="0" fontId="11" fillId="4" borderId="3" xfId="3" applyFont="1" applyFill="1" applyBorder="1" applyAlignment="1" applyProtection="1">
      <alignment horizontal="center" vertical="center" wrapText="1"/>
    </xf>
    <xf numFmtId="0" fontId="11" fillId="4" borderId="37" xfId="3" applyFont="1" applyFill="1" applyBorder="1" applyAlignment="1" applyProtection="1">
      <alignment horizontal="center" vertical="center" wrapText="1"/>
    </xf>
    <xf numFmtId="0" fontId="3" fillId="5" borderId="0" xfId="0" applyFont="1" applyFill="1" applyAlignment="1" applyProtection="1">
      <alignment horizontal="left" vertical="center" wrapText="1"/>
    </xf>
    <xf numFmtId="4" fontId="5" fillId="5" borderId="0" xfId="1" applyNumberFormat="1" applyFont="1" applyFill="1" applyBorder="1" applyAlignment="1" applyProtection="1">
      <alignment horizontal="right" vertical="center"/>
    </xf>
    <xf numFmtId="0" fontId="5" fillId="5" borderId="0" xfId="3" applyFont="1" applyFill="1" applyBorder="1" applyAlignment="1" applyProtection="1">
      <alignment horizontal="center" vertical="center" wrapText="1"/>
    </xf>
    <xf numFmtId="0" fontId="3" fillId="5" borderId="0" xfId="3" applyFont="1" applyFill="1" applyBorder="1" applyAlignment="1" applyProtection="1">
      <alignment horizontal="center"/>
    </xf>
    <xf numFmtId="0" fontId="5" fillId="5" borderId="0" xfId="3" applyFont="1" applyFill="1" applyBorder="1" applyAlignment="1" applyProtection="1">
      <alignment horizontal="center"/>
    </xf>
    <xf numFmtId="0" fontId="5" fillId="2" borderId="0" xfId="3" applyFont="1" applyFill="1" applyBorder="1" applyAlignment="1">
      <alignment horizontal="center" vertical="center" wrapText="1"/>
    </xf>
    <xf numFmtId="2" fontId="21" fillId="5" borderId="31" xfId="0" applyNumberFormat="1" applyFont="1" applyFill="1" applyBorder="1" applyAlignment="1" applyProtection="1"/>
    <xf numFmtId="4" fontId="21" fillId="5" borderId="31" xfId="0" applyNumberFormat="1" applyFont="1" applyFill="1" applyBorder="1" applyAlignment="1" applyProtection="1"/>
    <xf numFmtId="4" fontId="3" fillId="0" borderId="0" xfId="3" applyNumberFormat="1" applyFont="1" applyFill="1" applyBorder="1" applyAlignment="1" applyProtection="1">
      <alignment horizontal="center" vertical="center" wrapText="1"/>
    </xf>
    <xf numFmtId="0" fontId="10" fillId="0" borderId="0" xfId="0" applyFont="1" applyFill="1" applyAlignment="1" applyProtection="1">
      <alignment horizontal="right" wrapText="1"/>
    </xf>
    <xf numFmtId="0" fontId="21" fillId="5" borderId="31" xfId="0" applyFont="1" applyFill="1" applyBorder="1" applyAlignment="1" applyProtection="1"/>
    <xf numFmtId="0" fontId="21" fillId="5" borderId="31" xfId="0" applyFont="1" applyFill="1" applyBorder="1" applyAlignment="1" applyProtection="1">
      <alignment wrapText="1"/>
    </xf>
    <xf numFmtId="4" fontId="21" fillId="5" borderId="31" xfId="3" applyNumberFormat="1" applyFont="1" applyFill="1" applyBorder="1" applyAlignment="1" applyProtection="1">
      <alignment wrapText="1"/>
    </xf>
    <xf numFmtId="4" fontId="21" fillId="5" borderId="0" xfId="3" applyNumberFormat="1" applyFont="1" applyFill="1" applyBorder="1" applyAlignment="1" applyProtection="1">
      <alignment wrapText="1"/>
    </xf>
    <xf numFmtId="168" fontId="5" fillId="0" borderId="3" xfId="3" applyNumberFormat="1" applyFont="1" applyFill="1" applyBorder="1" applyAlignment="1" applyProtection="1">
      <alignment horizontal="center" vertical="center" wrapText="1"/>
    </xf>
    <xf numFmtId="0" fontId="10" fillId="5" borderId="0" xfId="0" applyFont="1" applyFill="1" applyAlignment="1" applyProtection="1">
      <alignment horizontal="right"/>
    </xf>
    <xf numFmtId="0" fontId="10" fillId="0" borderId="0" xfId="0" applyFont="1" applyFill="1" applyAlignment="1" applyProtection="1">
      <alignment horizontal="left"/>
    </xf>
    <xf numFmtId="0" fontId="10" fillId="0" borderId="0" xfId="0" applyFont="1" applyAlignment="1" applyProtection="1">
      <alignment horizontal="left"/>
    </xf>
    <xf numFmtId="0" fontId="5" fillId="3" borderId="3" xfId="3" applyFont="1" applyFill="1" applyBorder="1" applyAlignment="1" applyProtection="1">
      <alignment horizontal="right" vertical="center" wrapText="1"/>
    </xf>
    <xf numFmtId="0" fontId="21" fillId="5" borderId="0" xfId="0" applyFont="1" applyFill="1" applyBorder="1" applyAlignment="1" applyProtection="1"/>
    <xf numFmtId="0" fontId="21" fillId="5" borderId="0" xfId="0" applyFont="1" applyFill="1" applyBorder="1" applyAlignment="1" applyProtection="1">
      <alignment wrapText="1"/>
    </xf>
    <xf numFmtId="4" fontId="21" fillId="5" borderId="0" xfId="0" applyNumberFormat="1" applyFont="1" applyFill="1" applyBorder="1" applyAlignment="1" applyProtection="1"/>
    <xf numFmtId="4" fontId="5" fillId="5" borderId="0" xfId="3" applyNumberFormat="1" applyFont="1" applyFill="1" applyBorder="1" applyAlignment="1" applyProtection="1">
      <alignment horizontal="right" vertical="center" indent="1"/>
    </xf>
    <xf numFmtId="0" fontId="5" fillId="0" borderId="3" xfId="3" applyFont="1" applyFill="1" applyBorder="1" applyAlignment="1" applyProtection="1">
      <alignment horizontal="center" vertical="center"/>
    </xf>
    <xf numFmtId="0" fontId="10" fillId="4" borderId="3" xfId="3" applyFont="1" applyFill="1" applyBorder="1" applyAlignment="1" applyProtection="1">
      <alignment horizontal="center" vertical="center"/>
    </xf>
    <xf numFmtId="4" fontId="10" fillId="4" borderId="3" xfId="3" applyNumberFormat="1" applyFont="1" applyFill="1" applyBorder="1" applyAlignment="1" applyProtection="1">
      <alignment horizontal="left" vertical="center" wrapText="1"/>
    </xf>
    <xf numFmtId="4" fontId="10" fillId="4" borderId="3" xfId="3" applyNumberFormat="1" applyFont="1" applyFill="1" applyBorder="1" applyAlignment="1" applyProtection="1">
      <alignment horizontal="right" vertical="center" indent="2"/>
    </xf>
    <xf numFmtId="4" fontId="3" fillId="4" borderId="3" xfId="3" applyNumberFormat="1" applyFont="1" applyFill="1" applyBorder="1" applyAlignment="1" applyProtection="1">
      <alignment horizontal="right" vertical="center" indent="2"/>
    </xf>
    <xf numFmtId="0" fontId="5" fillId="4" borderId="3" xfId="3" applyFont="1" applyFill="1" applyBorder="1" applyAlignment="1" applyProtection="1">
      <alignment horizontal="center" vertical="center"/>
    </xf>
    <xf numFmtId="0" fontId="5" fillId="0" borderId="3"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5" fillId="4" borderId="3" xfId="0" applyFont="1" applyFill="1" applyBorder="1" applyAlignment="1" applyProtection="1">
      <alignment horizontal="center" vertical="center" wrapText="1"/>
    </xf>
    <xf numFmtId="0" fontId="3" fillId="4" borderId="3" xfId="0" applyFont="1" applyFill="1" applyBorder="1" applyAlignment="1" applyProtection="1">
      <alignment horizontal="justify" vertical="center" wrapText="1"/>
    </xf>
    <xf numFmtId="0" fontId="3" fillId="4" borderId="3" xfId="0" applyFont="1" applyFill="1" applyBorder="1" applyAlignment="1" applyProtection="1">
      <alignment horizontal="center" vertical="center" wrapText="1"/>
    </xf>
    <xf numFmtId="0" fontId="3" fillId="6" borderId="3" xfId="3" applyFont="1" applyFill="1" applyBorder="1" applyAlignment="1" applyProtection="1">
      <alignment horizontal="center" wrapText="1"/>
    </xf>
    <xf numFmtId="0" fontId="10" fillId="5" borderId="0" xfId="0" applyFont="1" applyFill="1" applyAlignment="1" applyProtection="1">
      <alignment horizontal="right" wrapText="1"/>
    </xf>
    <xf numFmtId="0" fontId="10" fillId="5" borderId="24" xfId="0" applyFont="1" applyFill="1" applyBorder="1" applyAlignment="1" applyProtection="1">
      <alignment horizontal="left" vertical="center" wrapText="1"/>
    </xf>
    <xf numFmtId="168" fontId="11" fillId="5" borderId="24" xfId="1" applyNumberFormat="1" applyFont="1" applyFill="1" applyBorder="1" applyAlignment="1" applyProtection="1">
      <alignment horizontal="center" vertical="center"/>
    </xf>
    <xf numFmtId="4" fontId="3" fillId="5" borderId="24" xfId="0" applyNumberFormat="1" applyFont="1" applyFill="1" applyBorder="1" applyAlignment="1" applyProtection="1">
      <alignment horizontal="right" vertical="center" indent="1"/>
    </xf>
    <xf numFmtId="4" fontId="10" fillId="5" borderId="24" xfId="0" applyNumberFormat="1" applyFont="1" applyFill="1" applyBorder="1" applyAlignment="1" applyProtection="1">
      <alignment horizontal="right" vertical="center" indent="1"/>
    </xf>
    <xf numFmtId="4" fontId="3" fillId="5" borderId="24" xfId="3" applyNumberFormat="1" applyFont="1" applyFill="1" applyBorder="1" applyAlignment="1" applyProtection="1">
      <alignment horizontal="right" vertical="center" wrapText="1" indent="1"/>
    </xf>
    <xf numFmtId="168" fontId="5" fillId="5" borderId="24" xfId="3" applyNumberFormat="1" applyFont="1" applyFill="1" applyBorder="1" applyAlignment="1" applyProtection="1">
      <alignment horizontal="center" vertical="center" wrapText="1"/>
    </xf>
    <xf numFmtId="0" fontId="3" fillId="3" borderId="3" xfId="3" applyFont="1" applyFill="1" applyBorder="1" applyAlignment="1" applyProtection="1">
      <alignment horizontal="center" vertical="center" wrapText="1"/>
    </xf>
    <xf numFmtId="0" fontId="3" fillId="2" borderId="0" xfId="3" applyFont="1" applyFill="1" applyBorder="1" applyAlignment="1" applyProtection="1">
      <alignment horizontal="left" vertical="center" wrapText="1"/>
    </xf>
    <xf numFmtId="0" fontId="5" fillId="2" borderId="0" xfId="3" applyFont="1" applyFill="1" applyBorder="1" applyAlignment="1">
      <alignment horizontal="center" vertical="center" wrapText="1"/>
    </xf>
    <xf numFmtId="4" fontId="3" fillId="2" borderId="0" xfId="3" applyNumberFormat="1" applyFont="1" applyFill="1" applyBorder="1" applyAlignment="1">
      <alignment horizontal="left" vertical="center"/>
    </xf>
    <xf numFmtId="0" fontId="3" fillId="0" borderId="0" xfId="3" applyFont="1" applyAlignment="1">
      <alignment horizontal="left"/>
    </xf>
    <xf numFmtId="0" fontId="10" fillId="5" borderId="0" xfId="3" applyFont="1" applyFill="1" applyBorder="1" applyAlignment="1" applyProtection="1">
      <alignment horizontal="center" vertical="center"/>
    </xf>
    <xf numFmtId="4" fontId="10" fillId="5" borderId="0" xfId="3" applyNumberFormat="1" applyFont="1" applyFill="1" applyBorder="1" applyAlignment="1" applyProtection="1">
      <alignment horizontal="left" vertical="center" wrapText="1"/>
    </xf>
    <xf numFmtId="2" fontId="3" fillId="5" borderId="0" xfId="3" applyNumberFormat="1" applyFont="1" applyFill="1" applyBorder="1" applyAlignment="1" applyProtection="1">
      <alignment horizontal="right" vertical="center" indent="2"/>
    </xf>
    <xf numFmtId="168" fontId="5" fillId="5" borderId="3" xfId="3" applyNumberFormat="1" applyFont="1" applyFill="1" applyBorder="1" applyAlignment="1" applyProtection="1">
      <alignment horizontal="right" vertical="center" indent="2"/>
    </xf>
    <xf numFmtId="168" fontId="5" fillId="4" borderId="3" xfId="3" applyNumberFormat="1" applyFont="1" applyFill="1" applyBorder="1" applyAlignment="1" applyProtection="1">
      <alignment horizontal="right" vertical="center" indent="2"/>
    </xf>
    <xf numFmtId="0" fontId="11" fillId="5" borderId="0" xfId="0" applyFont="1" applyFill="1" applyAlignment="1" applyProtection="1">
      <alignment horizontal="right" vertical="center"/>
    </xf>
    <xf numFmtId="0" fontId="5" fillId="6" borderId="3" xfId="3" applyFont="1" applyFill="1" applyBorder="1" applyAlignment="1" applyProtection="1">
      <alignment horizontal="center" vertical="center"/>
    </xf>
    <xf numFmtId="0" fontId="5" fillId="5" borderId="3" xfId="3" applyFont="1" applyFill="1" applyBorder="1" applyAlignment="1" applyProtection="1">
      <alignment horizontal="center" wrapText="1"/>
    </xf>
    <xf numFmtId="10" fontId="6" fillId="0" borderId="13" xfId="0" applyNumberFormat="1" applyFont="1" applyBorder="1" applyAlignment="1" applyProtection="1">
      <alignment horizontal="justify" vertical="center"/>
    </xf>
    <xf numFmtId="10" fontId="6" fillId="5" borderId="13" xfId="0" applyNumberFormat="1" applyFont="1" applyFill="1" applyBorder="1" applyAlignment="1" applyProtection="1">
      <alignment horizontal="justify" vertical="center"/>
    </xf>
    <xf numFmtId="0" fontId="4" fillId="5" borderId="0" xfId="0" applyFont="1" applyFill="1" applyBorder="1" applyAlignment="1" applyProtection="1">
      <alignment horizontal="left"/>
    </xf>
    <xf numFmtId="0" fontId="5" fillId="0" borderId="0" xfId="3" applyFont="1" applyBorder="1" applyAlignment="1" applyProtection="1">
      <alignment horizontal="right"/>
    </xf>
    <xf numFmtId="0" fontId="5" fillId="3" borderId="2" xfId="3" applyFont="1" applyFill="1" applyBorder="1" applyAlignment="1" applyProtection="1">
      <alignment horizontal="center" vertical="center" wrapText="1"/>
    </xf>
    <xf numFmtId="0" fontId="5" fillId="2" borderId="2" xfId="3" applyFont="1" applyFill="1" applyBorder="1" applyAlignment="1" applyProtection="1">
      <alignment horizontal="center" vertical="center" wrapText="1"/>
    </xf>
    <xf numFmtId="168" fontId="5" fillId="0" borderId="3" xfId="3" applyNumberFormat="1" applyFont="1" applyFill="1" applyBorder="1" applyAlignment="1" applyProtection="1">
      <alignment horizontal="center" vertical="center"/>
    </xf>
    <xf numFmtId="168" fontId="5" fillId="4" borderId="3" xfId="3" applyNumberFormat="1" applyFont="1" applyFill="1" applyBorder="1" applyAlignment="1" applyProtection="1">
      <alignment horizontal="center" vertical="center"/>
    </xf>
    <xf numFmtId="168" fontId="10" fillId="0" borderId="3" xfId="3" applyNumberFormat="1" applyFont="1" applyFill="1" applyBorder="1" applyAlignment="1" applyProtection="1">
      <alignment horizontal="center" vertical="center"/>
    </xf>
    <xf numFmtId="168" fontId="10" fillId="4" borderId="3" xfId="3" applyNumberFormat="1" applyFont="1" applyFill="1" applyBorder="1" applyAlignment="1" applyProtection="1">
      <alignment horizontal="center" vertical="center"/>
    </xf>
    <xf numFmtId="168" fontId="3" fillId="0" borderId="3" xfId="3" applyNumberFormat="1" applyFont="1" applyBorder="1" applyAlignment="1" applyProtection="1">
      <alignment horizontal="center" vertical="center"/>
    </xf>
    <xf numFmtId="168" fontId="3" fillId="4" borderId="3" xfId="3" applyNumberFormat="1" applyFont="1" applyFill="1" applyBorder="1" applyAlignment="1" applyProtection="1">
      <alignment horizontal="center" vertical="center"/>
    </xf>
    <xf numFmtId="0" fontId="3" fillId="0" borderId="0" xfId="3" applyFont="1" applyFill="1"/>
    <xf numFmtId="0" fontId="3" fillId="0" borderId="0" xfId="3" applyFont="1" applyFill="1" applyAlignment="1">
      <alignment vertical="center" wrapText="1"/>
    </xf>
    <xf numFmtId="0" fontId="12" fillId="0" borderId="0" xfId="3" applyFont="1" applyFill="1"/>
    <xf numFmtId="0" fontId="13" fillId="0" borderId="0" xfId="3" applyFont="1" applyFill="1" applyAlignment="1">
      <alignment vertical="center" wrapText="1"/>
    </xf>
    <xf numFmtId="0" fontId="3" fillId="0" borderId="0" xfId="0" applyFont="1" applyFill="1" applyAlignment="1" applyProtection="1">
      <alignment horizontal="right"/>
    </xf>
    <xf numFmtId="4" fontId="5" fillId="0" borderId="0" xfId="3" applyNumberFormat="1" applyFont="1" applyFill="1" applyBorder="1" applyAlignment="1" applyProtection="1">
      <alignment wrapText="1"/>
    </xf>
    <xf numFmtId="0" fontId="5" fillId="0" borderId="0" xfId="0" applyFont="1" applyFill="1" applyAlignment="1" applyProtection="1"/>
    <xf numFmtId="0" fontId="5" fillId="0" borderId="0" xfId="0" applyFont="1" applyFill="1" applyAlignment="1" applyProtection="1">
      <alignment horizontal="left" vertical="center" wrapText="1"/>
    </xf>
    <xf numFmtId="0" fontId="21" fillId="0" borderId="0" xfId="0" applyFont="1" applyFill="1" applyAlignment="1" applyProtection="1"/>
    <xf numFmtId="4" fontId="21" fillId="0" borderId="0" xfId="3" applyNumberFormat="1" applyFont="1" applyFill="1" applyBorder="1" applyAlignment="1" applyProtection="1">
      <alignment wrapText="1"/>
    </xf>
    <xf numFmtId="0" fontId="22" fillId="0" borderId="0" xfId="0" applyFont="1" applyFill="1" applyAlignment="1" applyProtection="1">
      <alignment vertical="center"/>
    </xf>
    <xf numFmtId="0" fontId="44" fillId="0" borderId="0" xfId="0" applyFont="1" applyFill="1"/>
    <xf numFmtId="0" fontId="3" fillId="3" borderId="3" xfId="3" applyFont="1" applyFill="1" applyBorder="1" applyAlignment="1" applyProtection="1">
      <alignment horizontal="center" vertical="center" wrapText="1"/>
    </xf>
    <xf numFmtId="0" fontId="5" fillId="2" borderId="0" xfId="3" applyFont="1" applyFill="1" applyBorder="1" applyAlignment="1">
      <alignment horizontal="center" vertical="center" wrapText="1"/>
    </xf>
    <xf numFmtId="168" fontId="11" fillId="6" borderId="3" xfId="1" applyNumberFormat="1" applyFont="1" applyFill="1" applyBorder="1" applyAlignment="1" applyProtection="1">
      <alignment horizontal="center" vertical="center"/>
    </xf>
    <xf numFmtId="4" fontId="3" fillId="0" borderId="3" xfId="0" applyNumberFormat="1" applyFont="1" applyFill="1" applyBorder="1" applyAlignment="1" applyProtection="1">
      <alignment horizontal="right" vertical="center" indent="1"/>
    </xf>
    <xf numFmtId="4" fontId="3" fillId="0" borderId="3" xfId="3" applyNumberFormat="1" applyFont="1" applyFill="1" applyBorder="1" applyAlignment="1" applyProtection="1">
      <alignment horizontal="right" vertical="center" wrapText="1" indent="1"/>
    </xf>
    <xf numFmtId="1" fontId="3" fillId="6" borderId="3" xfId="1" applyNumberFormat="1" applyFont="1" applyFill="1" applyBorder="1" applyAlignment="1" applyProtection="1">
      <alignment horizontal="center" vertical="center" wrapText="1"/>
    </xf>
    <xf numFmtId="4" fontId="11" fillId="5" borderId="42" xfId="0" applyNumberFormat="1" applyFont="1" applyFill="1" applyBorder="1" applyAlignment="1" applyProtection="1">
      <alignment horizontal="right" vertical="center"/>
    </xf>
    <xf numFmtId="0" fontId="10" fillId="5" borderId="0" xfId="0" applyFont="1" applyFill="1" applyBorder="1" applyAlignment="1" applyProtection="1">
      <alignment horizontal="right"/>
    </xf>
    <xf numFmtId="0" fontId="10" fillId="4" borderId="3" xfId="0" applyFont="1" applyFill="1" applyBorder="1" applyAlignment="1" applyProtection="1">
      <alignment horizontal="center" vertical="center"/>
    </xf>
    <xf numFmtId="0" fontId="10" fillId="4" borderId="3" xfId="0" applyFont="1" applyFill="1" applyBorder="1" applyAlignment="1" applyProtection="1">
      <alignment horizontal="left" vertical="center" wrapText="1"/>
    </xf>
    <xf numFmtId="4" fontId="3" fillId="4" borderId="3" xfId="0" applyNumberFormat="1" applyFont="1" applyFill="1" applyBorder="1" applyAlignment="1" applyProtection="1">
      <alignment horizontal="right" vertical="center" indent="1"/>
    </xf>
    <xf numFmtId="4" fontId="3" fillId="4" borderId="3" xfId="3" applyNumberFormat="1" applyFont="1" applyFill="1" applyBorder="1" applyAlignment="1" applyProtection="1">
      <alignment horizontal="right" vertical="center" wrapText="1" indent="1"/>
    </xf>
    <xf numFmtId="168" fontId="5" fillId="4" borderId="3" xfId="3" applyNumberFormat="1" applyFont="1" applyFill="1" applyBorder="1" applyAlignment="1" applyProtection="1">
      <alignment horizontal="center" vertical="center" wrapText="1"/>
    </xf>
    <xf numFmtId="168" fontId="10" fillId="5" borderId="0" xfId="0" applyNumberFormat="1" applyFont="1" applyFill="1" applyAlignment="1" applyProtection="1">
      <alignment horizontal="right"/>
    </xf>
    <xf numFmtId="4" fontId="10" fillId="4" borderId="3" xfId="0" applyNumberFormat="1" applyFont="1" applyFill="1" applyBorder="1" applyAlignment="1" applyProtection="1">
      <alignment horizontal="right" vertical="center" indent="1"/>
    </xf>
    <xf numFmtId="4" fontId="10" fillId="5" borderId="3" xfId="0" applyNumberFormat="1" applyFont="1" applyFill="1" applyBorder="1" applyAlignment="1" applyProtection="1">
      <alignment horizontal="right" vertical="center" indent="1"/>
    </xf>
    <xf numFmtId="0" fontId="5" fillId="5" borderId="0" xfId="0" applyFont="1" applyFill="1" applyBorder="1" applyAlignment="1" applyProtection="1">
      <alignment horizontal="center" vertical="center" wrapText="1"/>
    </xf>
    <xf numFmtId="0" fontId="3" fillId="5" borderId="0" xfId="0" applyFont="1" applyFill="1" applyBorder="1" applyAlignment="1" applyProtection="1">
      <alignment horizontal="justify" vertical="center" wrapText="1"/>
    </xf>
    <xf numFmtId="0" fontId="3" fillId="5" borderId="0" xfId="0" applyFont="1" applyFill="1" applyBorder="1" applyAlignment="1" applyProtection="1">
      <alignment horizontal="center" vertical="center" wrapText="1"/>
    </xf>
    <xf numFmtId="4" fontId="3" fillId="5" borderId="0" xfId="4" applyNumberFormat="1" applyFont="1" applyFill="1" applyBorder="1" applyAlignment="1" applyProtection="1">
      <alignment horizontal="right" vertical="center" indent="1"/>
    </xf>
    <xf numFmtId="4" fontId="3" fillId="5" borderId="0" xfId="3" applyNumberFormat="1" applyFont="1" applyFill="1" applyBorder="1" applyAlignment="1" applyProtection="1">
      <alignment horizontal="right" vertical="center" indent="1"/>
      <protection locked="0"/>
    </xf>
    <xf numFmtId="4" fontId="3" fillId="4" borderId="2" xfId="4" applyNumberFormat="1" applyFont="1" applyFill="1" applyBorder="1" applyAlignment="1" applyProtection="1">
      <alignment horizontal="right" vertical="center" indent="1"/>
    </xf>
    <xf numFmtId="0" fontId="29" fillId="5" borderId="32" xfId="5" applyFill="1" applyBorder="1" applyAlignment="1" applyProtection="1">
      <alignment horizontal="left"/>
    </xf>
    <xf numFmtId="168" fontId="11" fillId="5" borderId="3" xfId="1" applyNumberFormat="1" applyFont="1" applyFill="1" applyBorder="1" applyAlignment="1" applyProtection="1">
      <alignment horizontal="center" vertical="center"/>
    </xf>
    <xf numFmtId="168" fontId="11" fillId="4" borderId="3" xfId="1" applyNumberFormat="1" applyFont="1" applyFill="1" applyBorder="1" applyAlignment="1" applyProtection="1">
      <alignment horizontal="center" vertical="center"/>
    </xf>
    <xf numFmtId="168" fontId="3" fillId="6" borderId="3" xfId="3" applyNumberFormat="1" applyFont="1" applyFill="1" applyBorder="1" applyAlignment="1" applyProtection="1">
      <alignment horizontal="center" vertical="center" wrapText="1"/>
    </xf>
    <xf numFmtId="168" fontId="3" fillId="6" borderId="3" xfId="1" applyNumberFormat="1" applyFont="1" applyFill="1" applyBorder="1" applyAlignment="1" applyProtection="1">
      <alignment horizontal="center" vertical="center" wrapText="1"/>
    </xf>
    <xf numFmtId="4" fontId="3" fillId="5" borderId="3" xfId="0" applyNumberFormat="1" applyFont="1" applyFill="1" applyBorder="1" applyAlignment="1" applyProtection="1">
      <alignment horizontal="right" vertical="center" indent="1"/>
    </xf>
    <xf numFmtId="0" fontId="3" fillId="6" borderId="3" xfId="0" applyFont="1" applyFill="1" applyBorder="1" applyAlignment="1" applyProtection="1">
      <alignment horizontal="center" vertical="center"/>
    </xf>
    <xf numFmtId="167" fontId="3" fillId="6" borderId="3" xfId="0" applyNumberFormat="1" applyFont="1" applyFill="1" applyBorder="1" applyAlignment="1" applyProtection="1">
      <alignment horizontal="center" vertical="center"/>
    </xf>
    <xf numFmtId="10" fontId="7" fillId="5" borderId="3" xfId="3" applyNumberFormat="1" applyFont="1" applyFill="1" applyBorder="1" applyAlignment="1" applyProtection="1">
      <alignment vertical="center" wrapText="1"/>
    </xf>
    <xf numFmtId="10" fontId="7" fillId="5" borderId="3" xfId="3" applyNumberFormat="1" applyFont="1" applyFill="1" applyBorder="1" applyAlignment="1" applyProtection="1">
      <alignment vertical="center"/>
    </xf>
    <xf numFmtId="0" fontId="35" fillId="5" borderId="24" xfId="0" applyFont="1" applyFill="1" applyBorder="1" applyAlignment="1" applyProtection="1">
      <alignment horizontal="left" vertical="top"/>
    </xf>
    <xf numFmtId="4" fontId="10" fillId="4" borderId="3" xfId="0" applyNumberFormat="1" applyFont="1" applyFill="1" applyBorder="1" applyAlignment="1" applyProtection="1">
      <alignment horizontal="right" vertical="center" indent="1"/>
    </xf>
    <xf numFmtId="4" fontId="10" fillId="5" borderId="3" xfId="0" applyNumberFormat="1" applyFont="1" applyFill="1" applyBorder="1" applyAlignment="1" applyProtection="1">
      <alignment horizontal="right" vertical="center" indent="1"/>
    </xf>
    <xf numFmtId="49" fontId="10" fillId="5" borderId="3" xfId="1" applyNumberFormat="1" applyFont="1" applyFill="1" applyBorder="1" applyAlignment="1" applyProtection="1">
      <alignment horizontal="center" vertical="center"/>
    </xf>
    <xf numFmtId="4" fontId="10" fillId="4" borderId="3" xfId="0" applyNumberFormat="1" applyFont="1" applyFill="1" applyBorder="1" applyAlignment="1" applyProtection="1">
      <alignment horizontal="center" vertical="center"/>
    </xf>
    <xf numFmtId="49" fontId="10" fillId="4" borderId="3" xfId="1" applyNumberFormat="1" applyFont="1" applyFill="1" applyBorder="1" applyAlignment="1" applyProtection="1">
      <alignment horizontal="center" vertical="center"/>
    </xf>
    <xf numFmtId="164" fontId="11" fillId="5" borderId="0" xfId="1" applyFont="1" applyFill="1" applyBorder="1" applyAlignment="1" applyProtection="1">
      <alignment horizontal="center" vertical="center" wrapText="1"/>
    </xf>
    <xf numFmtId="168" fontId="10" fillId="5" borderId="0" xfId="0" applyNumberFormat="1" applyFont="1" applyFill="1" applyBorder="1" applyAlignment="1" applyProtection="1">
      <alignment horizontal="center" vertical="center"/>
    </xf>
    <xf numFmtId="4" fontId="5" fillId="5" borderId="0" xfId="0" applyNumberFormat="1" applyFont="1" applyFill="1" applyBorder="1" applyAlignment="1" applyProtection="1">
      <alignment vertical="center" wrapText="1"/>
    </xf>
    <xf numFmtId="49" fontId="10" fillId="5" borderId="0" xfId="1" applyNumberFormat="1" applyFont="1" applyFill="1" applyBorder="1" applyAlignment="1" applyProtection="1">
      <alignment vertical="center"/>
    </xf>
    <xf numFmtId="49" fontId="11" fillId="3" borderId="2" xfId="1" applyNumberFormat="1" applyFont="1" applyFill="1" applyBorder="1" applyAlignment="1" applyProtection="1">
      <alignment horizontal="center" vertical="center" wrapText="1"/>
    </xf>
    <xf numFmtId="164" fontId="11" fillId="3" borderId="2" xfId="1" applyFont="1" applyFill="1" applyBorder="1" applyAlignment="1" applyProtection="1">
      <alignment horizontal="center" vertical="center" wrapText="1"/>
    </xf>
    <xf numFmtId="4" fontId="10" fillId="5" borderId="3" xfId="0" applyNumberFormat="1" applyFont="1" applyFill="1" applyBorder="1" applyAlignment="1" applyProtection="1">
      <alignment horizontal="center" vertical="center"/>
    </xf>
    <xf numFmtId="49" fontId="10" fillId="5" borderId="5" xfId="1" applyNumberFormat="1" applyFont="1" applyFill="1" applyBorder="1" applyAlignment="1" applyProtection="1">
      <alignment horizontal="center" vertical="center"/>
    </xf>
    <xf numFmtId="3" fontId="11" fillId="5" borderId="25" xfId="1" applyNumberFormat="1" applyFont="1" applyFill="1" applyBorder="1" applyAlignment="1" applyProtection="1">
      <alignment horizontal="center" vertical="center"/>
    </xf>
    <xf numFmtId="0" fontId="5" fillId="0" borderId="0" xfId="0" applyFont="1" applyFill="1" applyAlignment="1" applyProtection="1">
      <alignment horizontal="left" wrapText="1"/>
    </xf>
    <xf numFmtId="0" fontId="10" fillId="8" borderId="3" xfId="0" applyFont="1" applyFill="1" applyBorder="1" applyAlignment="1" applyProtection="1">
      <alignment horizontal="center" vertical="center"/>
    </xf>
    <xf numFmtId="0" fontId="10" fillId="8" borderId="3" xfId="0" applyFont="1" applyFill="1" applyBorder="1" applyAlignment="1" applyProtection="1">
      <alignment horizontal="left" vertical="center" wrapText="1"/>
    </xf>
    <xf numFmtId="168" fontId="11" fillId="8" borderId="3" xfId="1" applyNumberFormat="1" applyFont="1" applyFill="1" applyBorder="1" applyAlignment="1" applyProtection="1">
      <alignment horizontal="center" vertical="center"/>
    </xf>
    <xf numFmtId="4" fontId="3" fillId="8" borderId="3" xfId="0" applyNumberFormat="1" applyFont="1" applyFill="1" applyBorder="1" applyAlignment="1" applyProtection="1">
      <alignment horizontal="right" vertical="center" indent="1"/>
    </xf>
    <xf numFmtId="4" fontId="10" fillId="8" borderId="3" xfId="0" applyNumberFormat="1" applyFont="1" applyFill="1" applyBorder="1" applyAlignment="1" applyProtection="1">
      <alignment horizontal="right" vertical="center" indent="1"/>
    </xf>
    <xf numFmtId="4" fontId="3" fillId="8" borderId="3" xfId="3" applyNumberFormat="1" applyFont="1" applyFill="1" applyBorder="1" applyAlignment="1" applyProtection="1">
      <alignment horizontal="right" vertical="center" wrapText="1" indent="1"/>
    </xf>
    <xf numFmtId="168" fontId="5" fillId="8" borderId="3" xfId="3" applyNumberFormat="1" applyFont="1" applyFill="1" applyBorder="1" applyAlignment="1" applyProtection="1">
      <alignment horizontal="center" vertical="center" wrapText="1"/>
    </xf>
    <xf numFmtId="0" fontId="21" fillId="5" borderId="0" xfId="0" applyFont="1" applyFill="1" applyAlignment="1" applyProtection="1"/>
    <xf numFmtId="168" fontId="11" fillId="5" borderId="8" xfId="1" applyNumberFormat="1" applyFont="1" applyFill="1" applyBorder="1" applyAlignment="1" applyProtection="1">
      <alignment horizontal="center" vertical="center"/>
    </xf>
    <xf numFmtId="168" fontId="11" fillId="5" borderId="19" xfId="1" applyNumberFormat="1" applyFont="1" applyFill="1" applyBorder="1" applyAlignment="1" applyProtection="1">
      <alignment horizontal="center" vertical="center"/>
    </xf>
    <xf numFmtId="164" fontId="11" fillId="8" borderId="3" xfId="1" applyFont="1" applyFill="1" applyBorder="1" applyAlignment="1" applyProtection="1">
      <alignment horizontal="center" vertical="center"/>
    </xf>
    <xf numFmtId="49" fontId="10" fillId="8" borderId="3" xfId="1" applyNumberFormat="1" applyFont="1" applyFill="1" applyBorder="1" applyAlignment="1" applyProtection="1">
      <alignment horizontal="center" vertical="center"/>
    </xf>
    <xf numFmtId="4" fontId="10" fillId="8" borderId="3" xfId="0" applyNumberFormat="1" applyFont="1" applyFill="1" applyBorder="1" applyAlignment="1" applyProtection="1">
      <alignment horizontal="center" vertical="center"/>
    </xf>
    <xf numFmtId="0" fontId="47" fillId="5" borderId="44" xfId="3" applyFont="1" applyFill="1" applyBorder="1" applyAlignment="1" applyProtection="1">
      <alignment vertical="center"/>
    </xf>
    <xf numFmtId="0" fontId="11" fillId="4" borderId="23" xfId="3" applyFont="1" applyFill="1" applyBorder="1" applyAlignment="1" applyProtection="1">
      <alignment horizontal="center" vertical="center" wrapText="1"/>
    </xf>
    <xf numFmtId="0" fontId="11" fillId="4" borderId="2" xfId="3" applyFont="1" applyFill="1" applyBorder="1" applyAlignment="1" applyProtection="1">
      <alignment horizontal="center" vertical="center" wrapText="1"/>
    </xf>
    <xf numFmtId="0" fontId="3" fillId="0" borderId="5" xfId="0" applyFont="1" applyBorder="1" applyAlignment="1" applyProtection="1">
      <alignment horizontal="justify" vertical="center" wrapText="1"/>
    </xf>
    <xf numFmtId="0" fontId="3" fillId="5" borderId="24" xfId="0" applyFont="1" applyFill="1" applyBorder="1" applyAlignment="1" applyProtection="1">
      <alignment horizontal="justify" vertical="center" wrapText="1"/>
    </xf>
    <xf numFmtId="0" fontId="5" fillId="5" borderId="0" xfId="3" applyFont="1" applyFill="1" applyBorder="1" applyAlignment="1" applyProtection="1">
      <alignment vertical="center"/>
    </xf>
    <xf numFmtId="0" fontId="3" fillId="5" borderId="0" xfId="3" applyFill="1" applyBorder="1" applyProtection="1"/>
    <xf numFmtId="0" fontId="35" fillId="0" borderId="0" xfId="3" applyFont="1" applyBorder="1" applyAlignment="1" applyProtection="1">
      <alignment vertical="top"/>
    </xf>
    <xf numFmtId="0" fontId="46" fillId="5" borderId="44" xfId="3" applyFont="1" applyFill="1" applyBorder="1" applyAlignment="1" applyProtection="1">
      <alignment horizontal="left"/>
    </xf>
    <xf numFmtId="0" fontId="11" fillId="5" borderId="0" xfId="0" applyFont="1" applyFill="1" applyBorder="1" applyAlignment="1" applyProtection="1">
      <alignment horizontal="right"/>
    </xf>
    <xf numFmtId="0" fontId="11" fillId="0" borderId="0" xfId="0" applyFont="1" applyFill="1" applyAlignment="1" applyProtection="1">
      <alignment horizontal="right"/>
    </xf>
    <xf numFmtId="0" fontId="47" fillId="5" borderId="44" xfId="3" applyFont="1" applyFill="1" applyBorder="1" applyAlignment="1" applyProtection="1">
      <alignment horizontal="left" vertical="center"/>
    </xf>
    <xf numFmtId="169" fontId="3" fillId="0" borderId="3" xfId="0" applyNumberFormat="1" applyFont="1" applyBorder="1" applyAlignment="1" applyProtection="1">
      <alignment horizontal="center" vertical="center" wrapText="1"/>
    </xf>
    <xf numFmtId="169" fontId="3" fillId="4" borderId="3" xfId="0" applyNumberFormat="1" applyFont="1" applyFill="1" applyBorder="1" applyAlignment="1" applyProtection="1">
      <alignment horizontal="center" vertical="center" wrapText="1"/>
    </xf>
    <xf numFmtId="49" fontId="10" fillId="5" borderId="0" xfId="1" applyNumberFormat="1" applyFont="1" applyFill="1" applyBorder="1" applyAlignment="1" applyProtection="1">
      <alignment horizontal="center" vertical="center"/>
    </xf>
    <xf numFmtId="169" fontId="10" fillId="5" borderId="0" xfId="1" applyNumberFormat="1" applyFont="1" applyFill="1" applyBorder="1" applyAlignment="1" applyProtection="1">
      <alignment horizontal="center" vertical="center"/>
    </xf>
    <xf numFmtId="168" fontId="11" fillId="5" borderId="0" xfId="0" applyNumberFormat="1" applyFont="1" applyFill="1" applyBorder="1" applyAlignment="1" applyProtection="1">
      <alignment horizontal="center" vertical="center"/>
    </xf>
    <xf numFmtId="168" fontId="11" fillId="5" borderId="0" xfId="1" applyNumberFormat="1" applyFont="1" applyFill="1" applyBorder="1" applyAlignment="1" applyProtection="1">
      <alignment horizontal="center" vertical="center"/>
    </xf>
    <xf numFmtId="0" fontId="5" fillId="5" borderId="18" xfId="3" applyFont="1" applyFill="1" applyBorder="1" applyAlignment="1" applyProtection="1">
      <alignment horizontal="center" wrapText="1"/>
    </xf>
    <xf numFmtId="0" fontId="3" fillId="3" borderId="5" xfId="3" applyFont="1" applyFill="1" applyBorder="1" applyAlignment="1" applyProtection="1">
      <alignment horizontal="center" vertical="center" wrapText="1"/>
    </xf>
    <xf numFmtId="0" fontId="3" fillId="3" borderId="23" xfId="3" applyFont="1" applyFill="1" applyBorder="1" applyAlignment="1" applyProtection="1">
      <alignment horizontal="center" vertical="center" wrapText="1"/>
    </xf>
    <xf numFmtId="0" fontId="3" fillId="3" borderId="2" xfId="3" applyFont="1" applyFill="1" applyBorder="1" applyAlignment="1" applyProtection="1">
      <alignment horizontal="center" vertical="center" wrapText="1"/>
    </xf>
    <xf numFmtId="0" fontId="5" fillId="5" borderId="0" xfId="0" applyFont="1" applyFill="1" applyAlignment="1" applyProtection="1">
      <alignment horizontal="left" vertical="center" wrapText="1"/>
    </xf>
    <xf numFmtId="0" fontId="5" fillId="3" borderId="3" xfId="3" applyFont="1" applyFill="1" applyBorder="1" applyAlignment="1" applyProtection="1">
      <alignment horizontal="center" vertical="center" wrapText="1"/>
    </xf>
    <xf numFmtId="0" fontId="5" fillId="3" borderId="1" xfId="3" applyFont="1" applyFill="1" applyBorder="1" applyAlignment="1" applyProtection="1">
      <alignment horizontal="center" vertical="center" wrapText="1"/>
    </xf>
    <xf numFmtId="0" fontId="5" fillId="3" borderId="6" xfId="3" applyFont="1" applyFill="1" applyBorder="1" applyAlignment="1" applyProtection="1">
      <alignment horizontal="center" vertical="center" wrapText="1"/>
    </xf>
    <xf numFmtId="4" fontId="10" fillId="4" borderId="3" xfId="0" applyNumberFormat="1" applyFont="1" applyFill="1" applyBorder="1" applyAlignment="1" applyProtection="1">
      <alignment horizontal="right" vertical="center" indent="1"/>
    </xf>
    <xf numFmtId="4" fontId="10" fillId="5" borderId="3" xfId="0" applyNumberFormat="1" applyFont="1" applyFill="1" applyBorder="1" applyAlignment="1" applyProtection="1">
      <alignment horizontal="right" vertical="center" indent="1"/>
    </xf>
    <xf numFmtId="4" fontId="11" fillId="6" borderId="1" xfId="0" applyNumberFormat="1" applyFont="1" applyFill="1" applyBorder="1" applyAlignment="1" applyProtection="1">
      <alignment horizontal="center" vertical="center"/>
    </xf>
    <xf numFmtId="4" fontId="11" fillId="6" borderId="8" xfId="0" applyNumberFormat="1" applyFont="1" applyFill="1" applyBorder="1" applyAlignment="1" applyProtection="1">
      <alignment horizontal="center" vertical="center"/>
    </xf>
    <xf numFmtId="4" fontId="11" fillId="6" borderId="6" xfId="0" applyNumberFormat="1" applyFont="1" applyFill="1" applyBorder="1" applyAlignment="1" applyProtection="1">
      <alignment horizontal="center" vertical="center"/>
    </xf>
    <xf numFmtId="168" fontId="11" fillId="3" borderId="1" xfId="1" applyNumberFormat="1" applyFont="1" applyFill="1" applyBorder="1" applyAlignment="1" applyProtection="1">
      <alignment horizontal="center" vertical="center"/>
    </xf>
    <xf numFmtId="168" fontId="11" fillId="3" borderId="6" xfId="1" applyNumberFormat="1" applyFont="1" applyFill="1" applyBorder="1" applyAlignment="1" applyProtection="1">
      <alignment horizontal="center" vertical="center"/>
    </xf>
    <xf numFmtId="0" fontId="5" fillId="3" borderId="5" xfId="3" applyFont="1" applyFill="1" applyBorder="1" applyAlignment="1" applyProtection="1">
      <alignment horizontal="center" vertical="center" wrapText="1"/>
    </xf>
    <xf numFmtId="0" fontId="5" fillId="3" borderId="23" xfId="3" applyFont="1" applyFill="1" applyBorder="1" applyAlignment="1" applyProtection="1">
      <alignment horizontal="center" vertical="center" wrapText="1"/>
    </xf>
    <xf numFmtId="0" fontId="5" fillId="3" borderId="2" xfId="3" applyFont="1" applyFill="1" applyBorder="1" applyAlignment="1" applyProtection="1">
      <alignment horizontal="center" vertical="center" wrapText="1"/>
    </xf>
    <xf numFmtId="168" fontId="11" fillId="8" borderId="3" xfId="0" applyNumberFormat="1" applyFont="1" applyFill="1" applyBorder="1" applyAlignment="1" applyProtection="1">
      <alignment horizontal="center" vertical="center"/>
    </xf>
    <xf numFmtId="168" fontId="5" fillId="5" borderId="1" xfId="0" applyNumberFormat="1" applyFont="1" applyFill="1" applyBorder="1" applyAlignment="1" applyProtection="1">
      <alignment horizontal="center" vertical="center"/>
    </xf>
    <xf numFmtId="168" fontId="5" fillId="5" borderId="6" xfId="0" applyNumberFormat="1" applyFont="1" applyFill="1" applyBorder="1" applyAlignment="1" applyProtection="1">
      <alignment horizontal="center" vertical="center"/>
    </xf>
    <xf numFmtId="49" fontId="10" fillId="5" borderId="1" xfId="1" applyNumberFormat="1" applyFont="1" applyFill="1" applyBorder="1" applyAlignment="1" applyProtection="1">
      <alignment horizontal="center" vertical="center"/>
    </xf>
    <xf numFmtId="49" fontId="10" fillId="5" borderId="6" xfId="1" applyNumberFormat="1" applyFont="1" applyFill="1" applyBorder="1" applyAlignment="1" applyProtection="1">
      <alignment horizontal="center" vertical="center"/>
    </xf>
    <xf numFmtId="168" fontId="10" fillId="5" borderId="1" xfId="0" applyNumberFormat="1" applyFont="1" applyFill="1" applyBorder="1" applyAlignment="1" applyProtection="1">
      <alignment horizontal="center" vertical="center"/>
    </xf>
    <xf numFmtId="168" fontId="10" fillId="5" borderId="6" xfId="0" applyNumberFormat="1" applyFont="1" applyFill="1" applyBorder="1" applyAlignment="1" applyProtection="1">
      <alignment horizontal="center" vertical="center"/>
    </xf>
    <xf numFmtId="49" fontId="10" fillId="4" borderId="1" xfId="1" applyNumberFormat="1" applyFont="1" applyFill="1" applyBorder="1" applyAlignment="1" applyProtection="1">
      <alignment horizontal="center" vertical="center"/>
    </xf>
    <xf numFmtId="49" fontId="10" fillId="4" borderId="6" xfId="1" applyNumberFormat="1" applyFont="1" applyFill="1" applyBorder="1" applyAlignment="1" applyProtection="1">
      <alignment horizontal="center" vertical="center"/>
    </xf>
    <xf numFmtId="168" fontId="10" fillId="4" borderId="1" xfId="0" applyNumberFormat="1" applyFont="1" applyFill="1" applyBorder="1" applyAlignment="1" applyProtection="1">
      <alignment horizontal="center" vertical="center"/>
    </xf>
    <xf numFmtId="168" fontId="10" fillId="4" borderId="6" xfId="0" applyNumberFormat="1" applyFont="1" applyFill="1" applyBorder="1" applyAlignment="1" applyProtection="1">
      <alignment horizontal="center" vertical="center"/>
    </xf>
    <xf numFmtId="49" fontId="10" fillId="5" borderId="19" xfId="1" applyNumberFormat="1" applyFont="1" applyFill="1" applyBorder="1" applyAlignment="1" applyProtection="1">
      <alignment horizontal="center" vertical="center"/>
    </xf>
    <xf numFmtId="0" fontId="21" fillId="5" borderId="31" xfId="0" applyFont="1" applyFill="1" applyBorder="1" applyAlignment="1" applyProtection="1">
      <alignment horizontal="center"/>
    </xf>
    <xf numFmtId="4" fontId="5" fillId="3" borderId="17" xfId="0" applyNumberFormat="1" applyFont="1" applyFill="1" applyBorder="1" applyAlignment="1" applyProtection="1">
      <alignment horizontal="center" vertical="center" wrapText="1"/>
    </xf>
    <xf numFmtId="4" fontId="5" fillId="3" borderId="7" xfId="0" applyNumberFormat="1" applyFont="1" applyFill="1" applyBorder="1" applyAlignment="1" applyProtection="1">
      <alignment horizontal="center" vertical="center" wrapText="1"/>
    </xf>
    <xf numFmtId="164" fontId="11" fillId="3" borderId="17" xfId="1" applyFont="1" applyFill="1" applyBorder="1" applyAlignment="1" applyProtection="1">
      <alignment horizontal="center" vertical="center" wrapText="1"/>
    </xf>
    <xf numFmtId="164" fontId="11" fillId="3" borderId="7" xfId="1" applyFont="1" applyFill="1" applyBorder="1" applyAlignment="1" applyProtection="1">
      <alignment horizontal="center" vertical="center" wrapText="1"/>
    </xf>
    <xf numFmtId="4" fontId="10" fillId="8" borderId="1" xfId="0" applyNumberFormat="1" applyFont="1" applyFill="1" applyBorder="1" applyAlignment="1" applyProtection="1">
      <alignment horizontal="right" vertical="center" indent="1"/>
    </xf>
    <xf numFmtId="4" fontId="10" fillId="8" borderId="6" xfId="0" applyNumberFormat="1" applyFont="1" applyFill="1" applyBorder="1" applyAlignment="1" applyProtection="1">
      <alignment horizontal="right" vertical="center" indent="1"/>
    </xf>
    <xf numFmtId="0" fontId="43" fillId="5" borderId="0" xfId="3" applyFont="1" applyFill="1" applyBorder="1" applyAlignment="1" applyProtection="1">
      <alignment horizontal="center" vertical="center"/>
    </xf>
    <xf numFmtId="0" fontId="14" fillId="5" borderId="0" xfId="3" applyFont="1" applyFill="1" applyBorder="1" applyAlignment="1" applyProtection="1">
      <alignment horizontal="center" wrapText="1"/>
    </xf>
    <xf numFmtId="0" fontId="8" fillId="5" borderId="0" xfId="3" applyFont="1" applyFill="1" applyBorder="1" applyAlignment="1" applyProtection="1">
      <alignment horizontal="center" wrapText="1"/>
    </xf>
    <xf numFmtId="0" fontId="5" fillId="6" borderId="19" xfId="3" applyFont="1" applyFill="1" applyBorder="1" applyAlignment="1" applyProtection="1">
      <alignment horizontal="center" wrapText="1"/>
    </xf>
    <xf numFmtId="0" fontId="5" fillId="6" borderId="24" xfId="3" applyFont="1" applyFill="1" applyBorder="1" applyAlignment="1" applyProtection="1">
      <alignment horizontal="center" wrapText="1"/>
    </xf>
    <xf numFmtId="0" fontId="5" fillId="6" borderId="25" xfId="3" applyFont="1" applyFill="1" applyBorder="1" applyAlignment="1" applyProtection="1">
      <alignment horizontal="center" wrapText="1"/>
    </xf>
    <xf numFmtId="0" fontId="5" fillId="6" borderId="17" xfId="3" applyFont="1" applyFill="1" applyBorder="1" applyAlignment="1" applyProtection="1">
      <alignment horizontal="center" wrapText="1"/>
    </xf>
    <xf numFmtId="0" fontId="5" fillId="6" borderId="18" xfId="3" applyFont="1" applyFill="1" applyBorder="1" applyAlignment="1" applyProtection="1">
      <alignment horizontal="center" wrapText="1"/>
    </xf>
    <xf numFmtId="0" fontId="5" fillId="6" borderId="7" xfId="3" applyFont="1" applyFill="1" applyBorder="1" applyAlignment="1" applyProtection="1">
      <alignment horizontal="center" wrapText="1"/>
    </xf>
    <xf numFmtId="0" fontId="5" fillId="6" borderId="1" xfId="0" applyFont="1" applyFill="1" applyBorder="1" applyAlignment="1" applyProtection="1">
      <alignment horizontal="center" vertical="center"/>
    </xf>
    <xf numFmtId="0" fontId="5" fillId="6" borderId="6" xfId="0" applyFont="1" applyFill="1" applyBorder="1" applyAlignment="1" applyProtection="1">
      <alignment horizontal="center" vertical="center"/>
    </xf>
    <xf numFmtId="0" fontId="5" fillId="5" borderId="0" xfId="0" applyFont="1" applyFill="1" applyAlignment="1" applyProtection="1">
      <alignment horizontal="left" wrapText="1"/>
    </xf>
    <xf numFmtId="0" fontId="45" fillId="5" borderId="44" xfId="0" applyFont="1" applyFill="1" applyBorder="1" applyAlignment="1" applyProtection="1">
      <alignment horizontal="center"/>
    </xf>
    <xf numFmtId="4" fontId="5" fillId="3" borderId="2" xfId="0" applyNumberFormat="1" applyFont="1" applyFill="1" applyBorder="1" applyAlignment="1" applyProtection="1">
      <alignment horizontal="center" vertical="center" wrapText="1"/>
    </xf>
    <xf numFmtId="164" fontId="11" fillId="3" borderId="2" xfId="1" applyFont="1" applyFill="1" applyBorder="1" applyAlignment="1" applyProtection="1">
      <alignment horizontal="center" vertical="center" wrapText="1"/>
    </xf>
    <xf numFmtId="169" fontId="10" fillId="8" borderId="3" xfId="1" applyNumberFormat="1" applyFont="1" applyFill="1" applyBorder="1" applyAlignment="1" applyProtection="1">
      <alignment horizontal="center" vertical="center"/>
    </xf>
    <xf numFmtId="0" fontId="32" fillId="2" borderId="33" xfId="6" applyFont="1" applyFill="1" applyBorder="1" applyAlignment="1" applyProtection="1">
      <alignment horizontal="left" vertical="center" wrapText="1"/>
    </xf>
    <xf numFmtId="0" fontId="4" fillId="5" borderId="24" xfId="3" applyFont="1" applyFill="1" applyBorder="1" applyAlignment="1" applyProtection="1">
      <alignment horizontal="right" vertical="center" wrapText="1"/>
    </xf>
    <xf numFmtId="0" fontId="4" fillId="5" borderId="21" xfId="3" applyFont="1" applyFill="1" applyBorder="1" applyAlignment="1" applyProtection="1">
      <alignment horizontal="right" vertical="center" wrapText="1"/>
    </xf>
    <xf numFmtId="0" fontId="3" fillId="6" borderId="3" xfId="3" applyFont="1" applyFill="1" applyBorder="1" applyAlignment="1" applyProtection="1">
      <alignment horizontal="center" vertical="center"/>
    </xf>
    <xf numFmtId="0" fontId="3" fillId="0" borderId="1" xfId="0" applyFont="1" applyBorder="1" applyAlignment="1" applyProtection="1">
      <alignment vertical="center"/>
    </xf>
    <xf numFmtId="0" fontId="3" fillId="0" borderId="8" xfId="0" applyFont="1" applyBorder="1" applyAlignment="1" applyProtection="1">
      <alignment vertical="center"/>
    </xf>
    <xf numFmtId="0" fontId="3" fillId="0" borderId="6" xfId="0" applyFont="1" applyBorder="1" applyAlignment="1" applyProtection="1">
      <alignment vertical="center"/>
    </xf>
    <xf numFmtId="0" fontId="29" fillId="5" borderId="32" xfId="5" applyFill="1" applyBorder="1" applyAlignment="1" applyProtection="1">
      <alignment horizontal="left"/>
    </xf>
    <xf numFmtId="0" fontId="5" fillId="3" borderId="26" xfId="3" applyFont="1" applyFill="1" applyBorder="1" applyAlignment="1" applyProtection="1">
      <alignment horizontal="center" vertical="center" wrapText="1"/>
    </xf>
    <xf numFmtId="0" fontId="5" fillId="3" borderId="43" xfId="3" applyFont="1" applyFill="1" applyBorder="1" applyAlignment="1" applyProtection="1">
      <alignment horizontal="center" vertical="center" wrapText="1"/>
    </xf>
    <xf numFmtId="0" fontId="5" fillId="3" borderId="27" xfId="3" applyFont="1" applyFill="1" applyBorder="1" applyAlignment="1" applyProtection="1">
      <alignment horizontal="center" vertical="center" wrapText="1"/>
    </xf>
    <xf numFmtId="0" fontId="5" fillId="3" borderId="28" xfId="3" applyFont="1" applyFill="1" applyBorder="1" applyAlignment="1" applyProtection="1">
      <alignment horizontal="center" vertical="center" wrapText="1"/>
    </xf>
    <xf numFmtId="0" fontId="37" fillId="5" borderId="0" xfId="0" applyFont="1" applyFill="1" applyBorder="1" applyAlignment="1" applyProtection="1">
      <alignment horizontal="center"/>
    </xf>
    <xf numFmtId="0" fontId="3" fillId="5" borderId="0" xfId="0" applyFont="1" applyFill="1" applyBorder="1" applyAlignment="1" applyProtection="1">
      <alignment horizontal="center"/>
    </xf>
    <xf numFmtId="0" fontId="5" fillId="5" borderId="0" xfId="0" applyFont="1" applyFill="1" applyBorder="1" applyAlignment="1" applyProtection="1">
      <alignment horizontal="center"/>
    </xf>
    <xf numFmtId="0" fontId="5" fillId="5" borderId="19" xfId="0" applyFont="1" applyFill="1" applyBorder="1" applyAlignment="1" applyProtection="1">
      <alignment horizontal="center" vertical="center"/>
    </xf>
    <xf numFmtId="0" fontId="5" fillId="5" borderId="24" xfId="0" applyFont="1" applyFill="1" applyBorder="1" applyAlignment="1" applyProtection="1">
      <alignment horizontal="center" vertical="center"/>
    </xf>
    <xf numFmtId="0" fontId="5" fillId="5" borderId="25" xfId="0" applyFont="1" applyFill="1" applyBorder="1" applyAlignment="1" applyProtection="1">
      <alignment horizontal="center" vertical="center"/>
    </xf>
    <xf numFmtId="0" fontId="5" fillId="5" borderId="17" xfId="0" applyFont="1" applyFill="1" applyBorder="1" applyAlignment="1" applyProtection="1">
      <alignment horizontal="center" vertical="center"/>
    </xf>
    <xf numFmtId="0" fontId="5" fillId="5" borderId="18" xfId="0" applyFont="1" applyFill="1" applyBorder="1" applyAlignment="1" applyProtection="1">
      <alignment horizontal="center" vertical="center"/>
    </xf>
    <xf numFmtId="0" fontId="5" fillId="5" borderId="7" xfId="0" applyFont="1" applyFill="1" applyBorder="1" applyAlignment="1" applyProtection="1">
      <alignment horizontal="center" vertical="center"/>
    </xf>
    <xf numFmtId="0" fontId="5" fillId="3" borderId="10" xfId="3" applyFont="1" applyFill="1" applyBorder="1" applyAlignment="1" applyProtection="1">
      <alignment horizontal="center" vertical="center"/>
    </xf>
    <xf numFmtId="0" fontId="5" fillId="3" borderId="9" xfId="3" applyFont="1" applyFill="1" applyBorder="1" applyAlignment="1" applyProtection="1">
      <alignment horizontal="center" vertical="center"/>
    </xf>
    <xf numFmtId="0" fontId="5" fillId="3" borderId="14" xfId="3" applyFont="1" applyFill="1" applyBorder="1" applyAlignment="1" applyProtection="1">
      <alignment horizontal="center" vertical="center"/>
    </xf>
    <xf numFmtId="0" fontId="3" fillId="5" borderId="19" xfId="0" applyFont="1" applyFill="1" applyBorder="1" applyAlignment="1" applyProtection="1">
      <alignment horizontal="center" vertical="center" wrapText="1"/>
    </xf>
    <xf numFmtId="0" fontId="3" fillId="5" borderId="24" xfId="0" applyFont="1" applyFill="1" applyBorder="1" applyAlignment="1" applyProtection="1">
      <alignment horizontal="center" vertical="center" wrapText="1"/>
    </xf>
    <xf numFmtId="0" fontId="3" fillId="5" borderId="25" xfId="0" applyFont="1" applyFill="1" applyBorder="1" applyAlignment="1" applyProtection="1">
      <alignment horizontal="center" vertical="center" wrapText="1"/>
    </xf>
    <xf numFmtId="0" fontId="3" fillId="5" borderId="17" xfId="0" applyFont="1" applyFill="1" applyBorder="1" applyAlignment="1" applyProtection="1">
      <alignment horizontal="center" vertical="center" wrapText="1"/>
    </xf>
    <xf numFmtId="0" fontId="3" fillId="5" borderId="18" xfId="0" applyFont="1" applyFill="1" applyBorder="1" applyAlignment="1" applyProtection="1">
      <alignment horizontal="center" vertical="center" wrapText="1"/>
    </xf>
    <xf numFmtId="0" fontId="3" fillId="5" borderId="7" xfId="0" applyFont="1" applyFill="1" applyBorder="1" applyAlignment="1" applyProtection="1">
      <alignment horizontal="center" vertical="center" wrapText="1"/>
    </xf>
    <xf numFmtId="0" fontId="28" fillId="5" borderId="38" xfId="0" applyFont="1" applyFill="1" applyBorder="1" applyAlignment="1">
      <alignment horizontal="left" wrapText="1"/>
    </xf>
    <xf numFmtId="0" fontId="28" fillId="5" borderId="39" xfId="0" applyFont="1" applyFill="1" applyBorder="1" applyAlignment="1">
      <alignment horizontal="left" wrapText="1"/>
    </xf>
    <xf numFmtId="0" fontId="11" fillId="5" borderId="19" xfId="0" applyFont="1" applyFill="1" applyBorder="1" applyAlignment="1" applyProtection="1">
      <alignment horizontal="center"/>
    </xf>
    <xf numFmtId="0" fontId="11" fillId="5" borderId="25" xfId="0" applyFont="1" applyFill="1" applyBorder="1" applyAlignment="1" applyProtection="1">
      <alignment horizontal="center"/>
    </xf>
    <xf numFmtId="0" fontId="11" fillId="5" borderId="17" xfId="0" applyFont="1" applyFill="1" applyBorder="1" applyAlignment="1" applyProtection="1">
      <alignment horizontal="center"/>
    </xf>
    <xf numFmtId="0" fontId="11" fillId="5" borderId="7" xfId="0" applyFont="1" applyFill="1" applyBorder="1" applyAlignment="1" applyProtection="1">
      <alignment horizontal="center"/>
    </xf>
    <xf numFmtId="0" fontId="20" fillId="5" borderId="0" xfId="0" applyFont="1" applyFill="1" applyAlignment="1" applyProtection="1">
      <alignment horizontal="center"/>
    </xf>
    <xf numFmtId="0" fontId="26" fillId="5" borderId="0" xfId="0" applyFont="1" applyFill="1" applyAlignment="1" applyProtection="1">
      <alignment horizontal="center"/>
    </xf>
    <xf numFmtId="0" fontId="25" fillId="5" borderId="0" xfId="0" applyFont="1" applyFill="1" applyAlignment="1" applyProtection="1">
      <alignment horizontal="center"/>
    </xf>
    <xf numFmtId="0" fontId="34" fillId="5" borderId="9" xfId="0" applyFont="1" applyFill="1" applyBorder="1" applyAlignment="1" applyProtection="1">
      <alignment horizontal="left" vertical="top" wrapText="1"/>
    </xf>
    <xf numFmtId="0" fontId="46" fillId="5" borderId="44" xfId="3" applyFont="1" applyFill="1" applyBorder="1" applyAlignment="1" applyProtection="1">
      <alignment horizontal="left"/>
    </xf>
    <xf numFmtId="0" fontId="27" fillId="5" borderId="31" xfId="3" applyFont="1" applyFill="1" applyBorder="1" applyAlignment="1" applyProtection="1">
      <alignment horizontal="left"/>
    </xf>
    <xf numFmtId="0" fontId="27" fillId="5" borderId="31" xfId="3" applyFont="1" applyFill="1" applyBorder="1" applyAlignment="1" applyProtection="1">
      <alignment horizontal="center"/>
    </xf>
    <xf numFmtId="0" fontId="37" fillId="5" borderId="0" xfId="3" applyFont="1" applyFill="1" applyBorder="1" applyAlignment="1" applyProtection="1">
      <alignment horizontal="center" vertical="center" wrapText="1"/>
    </xf>
    <xf numFmtId="0" fontId="5" fillId="0" borderId="0" xfId="3" applyFont="1" applyAlignment="1" applyProtection="1">
      <alignment horizontal="center" vertical="center"/>
    </xf>
    <xf numFmtId="0" fontId="5" fillId="5" borderId="0" xfId="3" applyFont="1" applyFill="1" applyBorder="1" applyAlignment="1" applyProtection="1">
      <alignment horizontal="center" vertical="center" wrapText="1"/>
    </xf>
    <xf numFmtId="0" fontId="3" fillId="5" borderId="0" xfId="3" applyFont="1" applyFill="1" applyBorder="1" applyAlignment="1" applyProtection="1">
      <alignment horizontal="center" vertical="center" wrapText="1"/>
    </xf>
    <xf numFmtId="0" fontId="15" fillId="7" borderId="10" xfId="3" applyFont="1" applyFill="1" applyBorder="1" applyAlignment="1" applyProtection="1">
      <alignment horizontal="center" vertical="center" wrapText="1"/>
    </xf>
    <xf numFmtId="0" fontId="15" fillId="7" borderId="9" xfId="3" applyFont="1" applyFill="1" applyBorder="1" applyAlignment="1" applyProtection="1">
      <alignment horizontal="center" vertical="center" wrapText="1"/>
    </xf>
    <xf numFmtId="0" fontId="15" fillId="7" borderId="14" xfId="3" applyFont="1" applyFill="1" applyBorder="1" applyAlignment="1" applyProtection="1">
      <alignment horizontal="center" vertical="center" wrapText="1"/>
    </xf>
    <xf numFmtId="0" fontId="3" fillId="0" borderId="0" xfId="3" applyFont="1" applyBorder="1" applyAlignment="1" applyProtection="1">
      <alignment horizontal="center"/>
    </xf>
    <xf numFmtId="0" fontId="37" fillId="5" borderId="0" xfId="3" applyFont="1" applyFill="1" applyBorder="1" applyAlignment="1" applyProtection="1">
      <alignment horizontal="center"/>
    </xf>
    <xf numFmtId="0" fontId="3" fillId="5" borderId="0" xfId="3" applyFont="1" applyFill="1" applyBorder="1" applyAlignment="1" applyProtection="1">
      <alignment horizontal="center"/>
    </xf>
    <xf numFmtId="0" fontId="5" fillId="5" borderId="0" xfId="3" applyFont="1" applyFill="1" applyBorder="1" applyAlignment="1" applyProtection="1">
      <alignment horizontal="center"/>
    </xf>
    <xf numFmtId="0" fontId="5" fillId="0" borderId="19" xfId="3" applyFont="1" applyFill="1" applyBorder="1" applyAlignment="1" applyProtection="1">
      <alignment horizontal="center" wrapText="1"/>
    </xf>
    <xf numFmtId="0" fontId="5" fillId="0" borderId="24" xfId="3" applyFont="1" applyFill="1" applyBorder="1" applyAlignment="1" applyProtection="1">
      <alignment horizontal="center" wrapText="1"/>
    </xf>
    <xf numFmtId="0" fontId="5" fillId="0" borderId="25" xfId="3" applyFont="1" applyFill="1" applyBorder="1" applyAlignment="1" applyProtection="1">
      <alignment horizontal="center" wrapText="1"/>
    </xf>
    <xf numFmtId="0" fontId="5" fillId="0" borderId="17" xfId="3" applyFont="1" applyFill="1" applyBorder="1" applyAlignment="1" applyProtection="1">
      <alignment horizontal="center" wrapText="1"/>
    </xf>
    <xf numFmtId="0" fontId="5" fillId="0" borderId="18" xfId="3" applyFont="1" applyFill="1" applyBorder="1" applyAlignment="1" applyProtection="1">
      <alignment horizontal="center" wrapText="1"/>
    </xf>
    <xf numFmtId="0" fontId="5" fillId="0" borderId="7" xfId="3" applyFont="1" applyFill="1" applyBorder="1" applyAlignment="1" applyProtection="1">
      <alignment horizontal="center" wrapText="1"/>
    </xf>
    <xf numFmtId="0" fontId="5" fillId="3" borderId="10" xfId="3" applyFont="1" applyFill="1" applyBorder="1" applyAlignment="1" applyProtection="1">
      <alignment horizontal="center" vertical="center" wrapText="1"/>
    </xf>
    <xf numFmtId="0" fontId="5" fillId="3" borderId="9" xfId="3" applyFont="1" applyFill="1" applyBorder="1" applyAlignment="1" applyProtection="1">
      <alignment horizontal="center" vertical="center" wrapText="1"/>
    </xf>
    <xf numFmtId="0" fontId="5" fillId="3" borderId="14" xfId="3" applyFont="1" applyFill="1" applyBorder="1" applyAlignment="1" applyProtection="1">
      <alignment horizontal="center" vertical="center" wrapText="1"/>
    </xf>
    <xf numFmtId="0" fontId="8" fillId="5" borderId="41" xfId="3" applyFont="1" applyFill="1" applyBorder="1" applyAlignment="1" applyProtection="1">
      <alignment horizontal="center"/>
    </xf>
    <xf numFmtId="0" fontId="5" fillId="2" borderId="23" xfId="3" applyFont="1" applyFill="1" applyBorder="1" applyAlignment="1" applyProtection="1">
      <alignment horizontal="center" vertical="center"/>
    </xf>
    <xf numFmtId="0" fontId="5" fillId="2" borderId="23" xfId="3" applyFont="1" applyFill="1" applyBorder="1" applyAlignment="1" applyProtection="1">
      <alignment horizontal="center" vertical="center" wrapText="1"/>
    </xf>
    <xf numFmtId="0" fontId="5" fillId="2" borderId="2" xfId="3" applyFont="1" applyFill="1" applyBorder="1" applyAlignment="1" applyProtection="1">
      <alignment horizontal="center" vertical="center"/>
    </xf>
    <xf numFmtId="0" fontId="5" fillId="3" borderId="23" xfId="3" applyFont="1" applyFill="1" applyBorder="1" applyAlignment="1" applyProtection="1">
      <alignment horizontal="center" vertical="center"/>
    </xf>
    <xf numFmtId="0" fontId="5" fillId="3" borderId="2" xfId="3" applyFont="1" applyFill="1" applyBorder="1" applyAlignment="1" applyProtection="1">
      <alignment horizontal="center" vertical="center"/>
    </xf>
    <xf numFmtId="0" fontId="38" fillId="5" borderId="34" xfId="3" applyFont="1" applyFill="1" applyBorder="1" applyAlignment="1" applyProtection="1">
      <alignment horizontal="center"/>
    </xf>
    <xf numFmtId="0" fontId="5" fillId="2" borderId="5" xfId="3" applyFont="1" applyFill="1" applyBorder="1" applyAlignment="1" applyProtection="1">
      <alignment horizontal="center" vertical="center"/>
    </xf>
    <xf numFmtId="0" fontId="5" fillId="8" borderId="5" xfId="3" applyFont="1" applyFill="1" applyBorder="1" applyAlignment="1" applyProtection="1">
      <alignment horizontal="center" vertical="center"/>
    </xf>
    <xf numFmtId="0" fontId="5" fillId="8" borderId="2" xfId="3" applyFont="1" applyFill="1" applyBorder="1" applyAlignment="1" applyProtection="1">
      <alignment horizontal="center" vertical="center"/>
    </xf>
    <xf numFmtId="0" fontId="5" fillId="8" borderId="5" xfId="3" applyFont="1" applyFill="1" applyBorder="1" applyAlignment="1" applyProtection="1">
      <alignment horizontal="center" vertical="center" wrapText="1"/>
    </xf>
    <xf numFmtId="0" fontId="5" fillId="8" borderId="2" xfId="3" applyFont="1" applyFill="1" applyBorder="1" applyAlignment="1" applyProtection="1">
      <alignment horizontal="center" vertical="center" wrapText="1"/>
    </xf>
    <xf numFmtId="0" fontId="5" fillId="8" borderId="40" xfId="3" applyFont="1" applyFill="1" applyBorder="1" applyAlignment="1" applyProtection="1">
      <alignment horizontal="center" vertical="center" wrapText="1"/>
    </xf>
    <xf numFmtId="0" fontId="39" fillId="5" borderId="35" xfId="3" applyFont="1" applyFill="1" applyBorder="1" applyAlignment="1" applyProtection="1">
      <alignment horizontal="center"/>
    </xf>
    <xf numFmtId="0" fontId="5" fillId="2" borderId="0" xfId="3" applyFont="1" applyFill="1" applyBorder="1" applyAlignment="1">
      <alignment horizontal="center" vertical="center" wrapText="1"/>
    </xf>
    <xf numFmtId="0" fontId="40" fillId="5" borderId="18" xfId="3" applyFont="1" applyFill="1" applyBorder="1" applyAlignment="1" applyProtection="1">
      <alignment horizontal="center"/>
    </xf>
    <xf numFmtId="0" fontId="5" fillId="2" borderId="5" xfId="3" applyFont="1" applyFill="1" applyBorder="1" applyAlignment="1" applyProtection="1">
      <alignment horizontal="center" vertical="center" wrapText="1"/>
    </xf>
    <xf numFmtId="0" fontId="5" fillId="4" borderId="5" xfId="3" applyFont="1" applyFill="1" applyBorder="1" applyAlignment="1" applyProtection="1">
      <alignment horizontal="center" vertical="center" wrapText="1"/>
    </xf>
    <xf numFmtId="0" fontId="5" fillId="4" borderId="2" xfId="3" applyFont="1" applyFill="1" applyBorder="1" applyAlignment="1" applyProtection="1">
      <alignment horizontal="center" vertical="center" wrapText="1"/>
    </xf>
    <xf numFmtId="0" fontId="3" fillId="0" borderId="0" xfId="3" applyFont="1" applyBorder="1" applyAlignment="1" applyProtection="1">
      <alignment horizontal="left" vertical="center" wrapText="1"/>
    </xf>
    <xf numFmtId="0" fontId="5" fillId="2" borderId="0" xfId="3" applyFont="1" applyFill="1" applyBorder="1" applyAlignment="1">
      <alignment horizontal="left" vertical="center" wrapText="1"/>
    </xf>
    <xf numFmtId="0" fontId="3" fillId="0" borderId="0" xfId="3" applyBorder="1" applyAlignment="1" applyProtection="1">
      <alignment horizontal="left" vertical="center" wrapText="1"/>
    </xf>
    <xf numFmtId="0" fontId="3" fillId="0" borderId="0" xfId="3" applyFont="1" applyFill="1" applyBorder="1" applyAlignment="1">
      <alignment horizontal="left" vertical="center" wrapText="1"/>
    </xf>
    <xf numFmtId="0" fontId="3" fillId="0" borderId="36" xfId="3" applyFont="1" applyFill="1" applyBorder="1" applyAlignment="1">
      <alignment horizontal="left" vertical="center" wrapText="1"/>
    </xf>
    <xf numFmtId="0" fontId="3" fillId="0" borderId="0" xfId="3" applyFont="1" applyFill="1" applyBorder="1" applyAlignment="1" applyProtection="1">
      <alignment horizontal="left" vertical="center" wrapText="1"/>
    </xf>
  </cellXfs>
  <cellStyles count="12">
    <cellStyle name="Moeda" xfId="1" builtinId="4"/>
    <cellStyle name="Moeda 2" xfId="7"/>
    <cellStyle name="Moeda 3" xfId="10"/>
    <cellStyle name="Moeda_Plan1" xfId="4"/>
    <cellStyle name="Normal" xfId="0" builtinId="0"/>
    <cellStyle name="Normal 2" xfId="3"/>
    <cellStyle name="Normal 3" xfId="9"/>
    <cellStyle name="Normal 4" xfId="11"/>
    <cellStyle name="Porcentagem" xfId="2" builtinId="5"/>
    <cellStyle name="Título 2" xfId="5" builtinId="17"/>
    <cellStyle name="Título 3" xfId="6" builtinId="18"/>
    <cellStyle name="Vírgula 2" xfId="8"/>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FFFFCC"/>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
    <tabColor rgb="FFFFFF00"/>
    <pageSetUpPr fitToPage="1"/>
  </sheetPr>
  <dimension ref="A1:CV74"/>
  <sheetViews>
    <sheetView view="pageBreakPreview" zoomScaleNormal="100" zoomScaleSheetLayoutView="100" workbookViewId="0">
      <selection activeCell="P6" sqref="P6"/>
    </sheetView>
  </sheetViews>
  <sheetFormatPr defaultRowHeight="12.75" x14ac:dyDescent="0.2"/>
  <cols>
    <col min="1" max="1" width="5.5703125" style="11" customWidth="1"/>
    <col min="2" max="2" width="62.28515625" style="11" customWidth="1"/>
    <col min="3" max="5" width="14.7109375" style="11" customWidth="1"/>
    <col min="6" max="6" width="9" style="11" customWidth="1"/>
    <col min="7" max="9" width="7.7109375" style="11" customWidth="1"/>
    <col min="10" max="14" width="14.7109375" style="11" customWidth="1"/>
    <col min="15" max="15" width="16.140625" style="11" customWidth="1"/>
    <col min="16" max="16" width="14.7109375" style="11" customWidth="1"/>
    <col min="17" max="17" width="14.7109375" style="22" customWidth="1"/>
    <col min="18" max="100" width="9.140625" style="22"/>
    <col min="101" max="16384" width="9.140625" style="2"/>
  </cols>
  <sheetData>
    <row r="1" spans="1:17" s="17" customFormat="1" ht="20.25" x14ac:dyDescent="0.2">
      <c r="A1" s="371" t="s">
        <v>26</v>
      </c>
      <c r="B1" s="371"/>
      <c r="C1" s="371"/>
      <c r="D1" s="371"/>
      <c r="E1" s="371"/>
      <c r="F1" s="371"/>
      <c r="G1" s="371"/>
      <c r="H1" s="371"/>
      <c r="I1" s="371"/>
      <c r="J1" s="371"/>
      <c r="K1" s="371"/>
      <c r="L1" s="371"/>
      <c r="M1" s="371"/>
      <c r="N1" s="371"/>
      <c r="O1" s="371"/>
      <c r="P1" s="371"/>
      <c r="Q1" s="19"/>
    </row>
    <row r="2" spans="1:17" s="18" customFormat="1" ht="15" customHeight="1" x14ac:dyDescent="0.25">
      <c r="A2" s="372" t="s">
        <v>189</v>
      </c>
      <c r="B2" s="372"/>
      <c r="C2" s="372"/>
      <c r="D2" s="372"/>
      <c r="E2" s="372"/>
      <c r="F2" s="372"/>
      <c r="G2" s="372"/>
      <c r="H2" s="372"/>
      <c r="I2" s="372"/>
      <c r="J2" s="372"/>
      <c r="K2" s="372"/>
      <c r="L2" s="372"/>
      <c r="M2" s="372"/>
      <c r="N2" s="372"/>
      <c r="O2" s="372"/>
      <c r="P2" s="372"/>
      <c r="Q2" s="20"/>
    </row>
    <row r="3" spans="1:17" s="18" customFormat="1" ht="15" customHeight="1" x14ac:dyDescent="0.25">
      <c r="A3" s="373" t="s">
        <v>190</v>
      </c>
      <c r="B3" s="373"/>
      <c r="C3" s="373"/>
      <c r="D3" s="373"/>
      <c r="E3" s="373"/>
      <c r="F3" s="373"/>
      <c r="G3" s="373"/>
      <c r="H3" s="373"/>
      <c r="I3" s="373"/>
      <c r="J3" s="373"/>
      <c r="K3" s="373"/>
      <c r="L3" s="373"/>
      <c r="M3" s="373"/>
      <c r="N3" s="373"/>
      <c r="O3" s="373"/>
      <c r="P3" s="373"/>
      <c r="Q3" s="20"/>
    </row>
    <row r="4" spans="1:17" s="35" customFormat="1" ht="15" customHeight="1" x14ac:dyDescent="0.2">
      <c r="A4" s="32"/>
      <c r="B4" s="33"/>
      <c r="C4" s="33"/>
      <c r="D4" s="33"/>
      <c r="E4" s="32"/>
      <c r="F4" s="32"/>
      <c r="G4" s="32"/>
      <c r="H4" s="32"/>
      <c r="I4" s="32"/>
      <c r="J4" s="32"/>
      <c r="K4" s="32"/>
      <c r="L4" s="32"/>
      <c r="M4" s="32"/>
      <c r="N4" s="32"/>
      <c r="O4" s="194" t="s">
        <v>156</v>
      </c>
      <c r="P4" s="230" t="s">
        <v>197</v>
      </c>
      <c r="Q4" s="34"/>
    </row>
    <row r="5" spans="1:17" s="35" customFormat="1" ht="15" customHeight="1" x14ac:dyDescent="0.2">
      <c r="A5" s="32"/>
      <c r="B5" s="33"/>
      <c r="C5" s="33"/>
      <c r="D5" s="33"/>
      <c r="E5" s="32"/>
      <c r="F5" s="32"/>
      <c r="G5" s="32"/>
      <c r="H5" s="32"/>
      <c r="I5" s="32"/>
      <c r="J5" s="32"/>
      <c r="K5" s="32"/>
      <c r="L5" s="32"/>
      <c r="M5" s="32"/>
      <c r="N5" s="32"/>
      <c r="O5" s="194" t="s">
        <v>166</v>
      </c>
      <c r="P5" s="210"/>
      <c r="Q5" s="34"/>
    </row>
    <row r="6" spans="1:17" s="35" customFormat="1" ht="14.25" customHeight="1" x14ac:dyDescent="0.2">
      <c r="A6" s="32"/>
      <c r="B6" s="33"/>
      <c r="C6" s="33"/>
      <c r="D6" s="33"/>
      <c r="E6" s="32"/>
      <c r="F6" s="32"/>
      <c r="G6" s="32"/>
      <c r="H6" s="32"/>
      <c r="I6" s="32"/>
      <c r="J6" s="32"/>
      <c r="K6" s="32"/>
      <c r="L6" s="32"/>
      <c r="M6" s="32"/>
      <c r="N6" s="32"/>
      <c r="O6" s="194" t="s">
        <v>165</v>
      </c>
      <c r="P6" s="210"/>
      <c r="Q6" s="34"/>
    </row>
    <row r="7" spans="1:17" s="35" customFormat="1" ht="15" customHeight="1" x14ac:dyDescent="0.2">
      <c r="A7" s="33"/>
      <c r="B7" s="36"/>
      <c r="C7" s="36"/>
      <c r="D7" s="36"/>
      <c r="E7" s="36"/>
      <c r="F7" s="36"/>
      <c r="G7" s="36"/>
      <c r="H7" s="36"/>
      <c r="I7" s="36"/>
      <c r="J7" s="36"/>
      <c r="K7" s="36"/>
      <c r="L7" s="36"/>
      <c r="M7" s="36"/>
      <c r="N7" s="36"/>
      <c r="O7" s="36"/>
      <c r="P7" s="36"/>
      <c r="Q7" s="34"/>
    </row>
    <row r="8" spans="1:17" s="35" customFormat="1" ht="15" customHeight="1" x14ac:dyDescent="0.2">
      <c r="A8" s="374" t="s">
        <v>10</v>
      </c>
      <c r="B8" s="375"/>
      <c r="C8" s="375"/>
      <c r="D8" s="375"/>
      <c r="E8" s="375"/>
      <c r="F8" s="375"/>
      <c r="G8" s="375"/>
      <c r="H8" s="375"/>
      <c r="I8" s="375"/>
      <c r="J8" s="375"/>
      <c r="K8" s="375"/>
      <c r="L8" s="375"/>
      <c r="M8" s="375"/>
      <c r="N8" s="375"/>
      <c r="O8" s="375"/>
      <c r="P8" s="376"/>
      <c r="Q8" s="34"/>
    </row>
    <row r="9" spans="1:17" s="35" customFormat="1" ht="15" customHeight="1" x14ac:dyDescent="0.2">
      <c r="A9" s="377" t="s">
        <v>11</v>
      </c>
      <c r="B9" s="378"/>
      <c r="C9" s="378"/>
      <c r="D9" s="378"/>
      <c r="E9" s="378"/>
      <c r="F9" s="378"/>
      <c r="G9" s="378"/>
      <c r="H9" s="378"/>
      <c r="I9" s="378"/>
      <c r="J9" s="378"/>
      <c r="K9" s="378"/>
      <c r="L9" s="378"/>
      <c r="M9" s="378"/>
      <c r="N9" s="378"/>
      <c r="O9" s="378"/>
      <c r="P9" s="379"/>
      <c r="Q9" s="34"/>
    </row>
    <row r="10" spans="1:17" s="35" customFormat="1" ht="15" customHeight="1" x14ac:dyDescent="0.2">
      <c r="A10" s="334"/>
      <c r="B10" s="334"/>
      <c r="C10" s="334"/>
      <c r="D10" s="334"/>
      <c r="E10" s="334"/>
      <c r="F10" s="334"/>
      <c r="G10" s="334"/>
      <c r="H10" s="334"/>
      <c r="I10" s="334"/>
      <c r="J10" s="334"/>
      <c r="K10" s="334"/>
      <c r="L10" s="334"/>
      <c r="M10" s="334"/>
      <c r="N10" s="334"/>
      <c r="O10" s="334"/>
      <c r="P10" s="334"/>
      <c r="Q10" s="34"/>
    </row>
    <row r="11" spans="1:17" s="37" customFormat="1" ht="15" customHeight="1" x14ac:dyDescent="0.2">
      <c r="A11" s="335" t="s">
        <v>12</v>
      </c>
      <c r="B11" s="349" t="s">
        <v>13</v>
      </c>
      <c r="C11" s="340" t="s">
        <v>14</v>
      </c>
      <c r="D11" s="341"/>
      <c r="E11" s="349" t="s">
        <v>14</v>
      </c>
      <c r="F11" s="339" t="s">
        <v>15</v>
      </c>
      <c r="G11" s="339"/>
      <c r="H11" s="339"/>
      <c r="I11" s="339"/>
      <c r="J11" s="339"/>
      <c r="K11" s="339"/>
      <c r="L11" s="339"/>
      <c r="M11" s="339"/>
      <c r="N11" s="349" t="s">
        <v>15</v>
      </c>
      <c r="O11" s="349" t="s">
        <v>136</v>
      </c>
      <c r="P11" s="349" t="s">
        <v>152</v>
      </c>
    </row>
    <row r="12" spans="1:17" s="37" customFormat="1" ht="27" customHeight="1" x14ac:dyDescent="0.2">
      <c r="A12" s="336"/>
      <c r="B12" s="350"/>
      <c r="C12" s="335" t="s">
        <v>16</v>
      </c>
      <c r="D12" s="335" t="s">
        <v>53</v>
      </c>
      <c r="E12" s="350"/>
      <c r="F12" s="337" t="s">
        <v>175</v>
      </c>
      <c r="G12" s="337"/>
      <c r="H12" s="337" t="s">
        <v>153</v>
      </c>
      <c r="I12" s="337" t="s">
        <v>167</v>
      </c>
      <c r="J12" s="336" t="s">
        <v>179</v>
      </c>
      <c r="K12" s="335" t="s">
        <v>200</v>
      </c>
      <c r="L12" s="335" t="s">
        <v>201</v>
      </c>
      <c r="M12" s="336" t="s">
        <v>178</v>
      </c>
      <c r="N12" s="350"/>
      <c r="O12" s="350"/>
      <c r="P12" s="350"/>
    </row>
    <row r="13" spans="1:17" s="37" customFormat="1" ht="25.5" customHeight="1" x14ac:dyDescent="0.2">
      <c r="A13" s="336"/>
      <c r="B13" s="350"/>
      <c r="C13" s="336"/>
      <c r="D13" s="337"/>
      <c r="E13" s="350"/>
      <c r="F13" s="218" t="s">
        <v>61</v>
      </c>
      <c r="G13" s="167" t="s">
        <v>151</v>
      </c>
      <c r="H13" s="255" t="s">
        <v>61</v>
      </c>
      <c r="I13" s="255" t="s">
        <v>171</v>
      </c>
      <c r="J13" s="336"/>
      <c r="K13" s="336"/>
      <c r="L13" s="336"/>
      <c r="M13" s="336"/>
      <c r="N13" s="350"/>
      <c r="O13" s="351"/>
      <c r="P13" s="350"/>
    </row>
    <row r="14" spans="1:17" s="38" customFormat="1" ht="15" customHeight="1" x14ac:dyDescent="0.2">
      <c r="A14" s="337"/>
      <c r="B14" s="351"/>
      <c r="C14" s="337"/>
      <c r="D14" s="40">
        <f>'ENCARGOS SOCIAIS-Estimativa TRE'!F68/100</f>
        <v>0.76482319999999993</v>
      </c>
      <c r="E14" s="351"/>
      <c r="F14" s="281">
        <v>22</v>
      </c>
      <c r="G14" s="79">
        <v>0.1</v>
      </c>
      <c r="H14" s="281">
        <v>4.5</v>
      </c>
      <c r="I14" s="260">
        <v>2</v>
      </c>
      <c r="J14" s="337"/>
      <c r="K14" s="280">
        <v>18</v>
      </c>
      <c r="L14" s="280">
        <f>ROUND((1100*0.035),2)</f>
        <v>38.5</v>
      </c>
      <c r="M14" s="337"/>
      <c r="N14" s="351"/>
      <c r="O14" s="41">
        <f>'CITL - Estimativa TRE'!B18</f>
        <v>0.30445795339412363</v>
      </c>
      <c r="P14" s="351"/>
    </row>
    <row r="15" spans="1:17" s="38" customFormat="1" ht="30" customHeight="1" x14ac:dyDescent="0.2">
      <c r="A15" s="3">
        <v>1</v>
      </c>
      <c r="B15" s="46" t="s">
        <v>212</v>
      </c>
      <c r="C15" s="257">
        <v>2243</v>
      </c>
      <c r="D15" s="258">
        <f>ROUND(IF(C15&lt;&gt;0,C15*$D$14,0),2)</f>
        <v>1715.5</v>
      </c>
      <c r="E15" s="258">
        <f>SUM(C15:D15)</f>
        <v>3958.5</v>
      </c>
      <c r="F15" s="343">
        <f>ROUND((IF((C15&gt;0),($F$14*21)-(($F$14*21)*$G$14),0)),2)</f>
        <v>415.8</v>
      </c>
      <c r="G15" s="343"/>
      <c r="H15" s="343">
        <f>ROUND((IF(C15&gt;0,MAX(($H$14*(21*$I$14))-(6%*(C15)),0),0)),2)</f>
        <v>54.42</v>
      </c>
      <c r="I15" s="343"/>
      <c r="J15" s="270">
        <f>'INSUMOS - Estimativa TRE'!$F$22</f>
        <v>213.75</v>
      </c>
      <c r="K15" s="289">
        <f>IF(C15&lt;&gt;0,$K$14,0)</f>
        <v>18</v>
      </c>
      <c r="L15" s="289">
        <f>IF(C15&lt;&gt;0,$L$14,0)</f>
        <v>38.5</v>
      </c>
      <c r="M15" s="270">
        <f>ROUND((C15*0.01),2)</f>
        <v>22.43</v>
      </c>
      <c r="N15" s="259">
        <f>SUM(F15:M15)</f>
        <v>762.9</v>
      </c>
      <c r="O15" s="259">
        <f>ROUND(((E15+N15)*$O$14),2)</f>
        <v>1437.47</v>
      </c>
      <c r="P15" s="190">
        <f>ROUND(E15+N15+O15,2)</f>
        <v>6158.87</v>
      </c>
    </row>
    <row r="16" spans="1:17" s="38" customFormat="1" ht="30" customHeight="1" x14ac:dyDescent="0.2">
      <c r="A16" s="263">
        <v>2</v>
      </c>
      <c r="B16" s="264" t="s">
        <v>211</v>
      </c>
      <c r="C16" s="279">
        <f>ROUND((C15*1.25),2)</f>
        <v>2803.75</v>
      </c>
      <c r="D16" s="265">
        <f>ROUND(IF(C16&lt;&gt;0,C16*$D$14,0),2)</f>
        <v>2144.37</v>
      </c>
      <c r="E16" s="265">
        <f>SUM(C16:D16)</f>
        <v>4948.12</v>
      </c>
      <c r="F16" s="342">
        <f t="shared" ref="F16:F17" si="0">ROUND((IF((C16&gt;0),($F$14*21)-(($F$14*21)*$G$14),0)),2)</f>
        <v>415.8</v>
      </c>
      <c r="G16" s="342"/>
      <c r="H16" s="342">
        <f t="shared" ref="H16:H17" si="1">ROUND((IF(C16&gt;0,MAX(($H$14*(21*$I$14))-(6%*(C16)),0),0)),2)</f>
        <v>20.78</v>
      </c>
      <c r="I16" s="342"/>
      <c r="J16" s="269">
        <f>'INSUMOS - Estimativa TRE'!$F$22</f>
        <v>213.75</v>
      </c>
      <c r="K16" s="288">
        <f t="shared" ref="K16:K18" si="2">IF(C16&lt;&gt;0,$K$14,0)</f>
        <v>18</v>
      </c>
      <c r="L16" s="288">
        <f t="shared" ref="L16:L18" si="3">IF(C16&lt;&gt;0,$L$14,0)</f>
        <v>38.5</v>
      </c>
      <c r="M16" s="269">
        <f t="shared" ref="M16:M17" si="4">ROUND((C16*0.01),2)</f>
        <v>28.04</v>
      </c>
      <c r="N16" s="266">
        <f>SUM(F16:M16)</f>
        <v>734.87</v>
      </c>
      <c r="O16" s="266">
        <f>ROUND(((E16+N16)*$O$14),2)</f>
        <v>1730.23</v>
      </c>
      <c r="P16" s="267">
        <f>ROUND(E16+N16+O16,2)</f>
        <v>7413.22</v>
      </c>
    </row>
    <row r="17" spans="1:18" s="38" customFormat="1" ht="30" customHeight="1" x14ac:dyDescent="0.2">
      <c r="A17" s="3">
        <v>3</v>
      </c>
      <c r="B17" s="46" t="s">
        <v>198</v>
      </c>
      <c r="C17" s="278">
        <f>ROUND((C15*1.5),2)</f>
        <v>3364.5</v>
      </c>
      <c r="D17" s="258">
        <f>ROUND(IF(C17&lt;&gt;0,C17*$D$14,0),2)</f>
        <v>2573.25</v>
      </c>
      <c r="E17" s="258">
        <f>SUM(C17:D17)</f>
        <v>5937.75</v>
      </c>
      <c r="F17" s="343">
        <f t="shared" si="0"/>
        <v>415.8</v>
      </c>
      <c r="G17" s="343"/>
      <c r="H17" s="343">
        <f t="shared" si="1"/>
        <v>0</v>
      </c>
      <c r="I17" s="343"/>
      <c r="J17" s="270">
        <f>'INSUMOS - Estimativa TRE'!$F$22</f>
        <v>213.75</v>
      </c>
      <c r="K17" s="289">
        <f t="shared" si="2"/>
        <v>18</v>
      </c>
      <c r="L17" s="289">
        <f t="shared" si="3"/>
        <v>38.5</v>
      </c>
      <c r="M17" s="270">
        <f t="shared" si="4"/>
        <v>33.65</v>
      </c>
      <c r="N17" s="259">
        <f>SUM(F17:M17)</f>
        <v>719.69999999999993</v>
      </c>
      <c r="O17" s="259">
        <f>ROUND(((E17+N17)*$O$14),2)</f>
        <v>2026.91</v>
      </c>
      <c r="P17" s="190">
        <f>ROUND(E17+N17+O17,2)</f>
        <v>8684.36</v>
      </c>
    </row>
    <row r="18" spans="1:18" s="38" customFormat="1" ht="30" customHeight="1" x14ac:dyDescent="0.2">
      <c r="A18" s="303">
        <v>1</v>
      </c>
      <c r="B18" s="304" t="s">
        <v>230</v>
      </c>
      <c r="C18" s="305">
        <f>C15</f>
        <v>2243</v>
      </c>
      <c r="D18" s="306">
        <f>ROUND(IF(C18&lt;&gt;0,C18*$D$14,0),2)</f>
        <v>1715.5</v>
      </c>
      <c r="E18" s="306">
        <f>SUM(C18:D18)</f>
        <v>3958.5</v>
      </c>
      <c r="F18" s="369">
        <f>ROUND((IF((C18&gt;0),($F$14*21)-(($F$14*21)*$G$14),0)),2)</f>
        <v>415.8</v>
      </c>
      <c r="G18" s="370"/>
      <c r="H18" s="369">
        <f>ROUND((IF(C18&gt;0,MAX(($H$14*(21*$I$14))-(6%*(C18)),0),0)),2)</f>
        <v>54.42</v>
      </c>
      <c r="I18" s="370"/>
      <c r="J18" s="307">
        <f>'INSUMOS - Estimativa TRE'!F36</f>
        <v>177.07</v>
      </c>
      <c r="K18" s="307">
        <f t="shared" si="2"/>
        <v>18</v>
      </c>
      <c r="L18" s="307">
        <f t="shared" si="3"/>
        <v>38.5</v>
      </c>
      <c r="M18" s="307">
        <f>ROUND((C18*0.01),2)</f>
        <v>22.43</v>
      </c>
      <c r="N18" s="308">
        <f>SUM(F18:M18)</f>
        <v>726.21999999999991</v>
      </c>
      <c r="O18" s="308">
        <f>ROUND(((E18+N18)*$O$14),2)</f>
        <v>1426.3</v>
      </c>
      <c r="P18" s="309">
        <f>ROUND(E18+N18+O18,2)</f>
        <v>6111.02</v>
      </c>
    </row>
    <row r="19" spans="1:18" s="38" customFormat="1" ht="30" customHeight="1" x14ac:dyDescent="0.2">
      <c r="A19" s="287" t="s">
        <v>213</v>
      </c>
      <c r="B19" s="212"/>
      <c r="C19" s="213"/>
      <c r="D19" s="214"/>
      <c r="E19" s="214"/>
      <c r="F19" s="215"/>
      <c r="G19" s="215"/>
      <c r="H19" s="215"/>
      <c r="I19" s="215"/>
      <c r="J19" s="215"/>
      <c r="K19" s="215"/>
      <c r="L19" s="215"/>
      <c r="M19" s="215"/>
      <c r="N19" s="216"/>
      <c r="O19" s="216"/>
      <c r="P19" s="217"/>
    </row>
    <row r="20" spans="1:18" s="38" customFormat="1" ht="15" customHeight="1" x14ac:dyDescent="0.2">
      <c r="A20" s="8"/>
      <c r="B20" s="9"/>
      <c r="C20" s="268"/>
      <c r="D20" s="191"/>
      <c r="E20" s="191"/>
      <c r="F20" s="191"/>
      <c r="G20" s="60"/>
      <c r="H20" s="262"/>
      <c r="I20" s="262"/>
      <c r="J20" s="262"/>
      <c r="K20" s="262"/>
      <c r="L20" s="261" t="s">
        <v>172</v>
      </c>
      <c r="M20" s="344" t="s">
        <v>199</v>
      </c>
      <c r="N20" s="345"/>
      <c r="O20" s="345"/>
      <c r="P20" s="346"/>
    </row>
    <row r="21" spans="1:18" s="38" customFormat="1" ht="15" customHeight="1" x14ac:dyDescent="0.2">
      <c r="A21" s="8"/>
      <c r="B21" s="9"/>
      <c r="C21" s="268"/>
      <c r="D21" s="191"/>
      <c r="E21" s="191"/>
      <c r="F21" s="191"/>
      <c r="G21" s="60"/>
      <c r="H21" s="262"/>
      <c r="I21" s="262"/>
      <c r="J21" s="262"/>
      <c r="K21" s="262"/>
      <c r="L21" s="261" t="s">
        <v>173</v>
      </c>
      <c r="M21" s="344" t="s">
        <v>228</v>
      </c>
      <c r="N21" s="345"/>
      <c r="O21" s="345"/>
      <c r="P21" s="346"/>
    </row>
    <row r="22" spans="1:18" s="38" customFormat="1" ht="15" customHeight="1" x14ac:dyDescent="0.2">
      <c r="A22" s="8"/>
      <c r="B22" s="9"/>
      <c r="C22" s="191"/>
      <c r="D22" s="191"/>
      <c r="E22" s="191"/>
      <c r="F22" s="191"/>
      <c r="G22" s="60"/>
      <c r="H22" s="325"/>
      <c r="I22" s="325"/>
      <c r="J22" s="325"/>
      <c r="K22" s="325"/>
      <c r="L22" s="326" t="s">
        <v>232</v>
      </c>
      <c r="M22" s="344" t="s">
        <v>229</v>
      </c>
      <c r="N22" s="345"/>
      <c r="O22" s="345"/>
      <c r="P22" s="346"/>
    </row>
    <row r="23" spans="1:18" s="251" customFormat="1" ht="30" customHeight="1" thickBot="1" x14ac:dyDescent="0.25">
      <c r="A23" s="186" t="s">
        <v>157</v>
      </c>
      <c r="B23" s="187"/>
      <c r="C23" s="183"/>
      <c r="D23" s="183"/>
      <c r="E23" s="183"/>
      <c r="F23" s="183"/>
      <c r="G23" s="182"/>
      <c r="H23" s="182"/>
      <c r="I23" s="183"/>
      <c r="J23" s="183"/>
      <c r="K23" s="183"/>
      <c r="L23" s="183"/>
      <c r="M23" s="183"/>
      <c r="N23" s="188"/>
      <c r="O23" s="188"/>
      <c r="P23" s="188"/>
      <c r="Q23" s="252"/>
    </row>
    <row r="24" spans="1:18" s="251" customFormat="1" ht="30" customHeight="1" thickTop="1" thickBot="1" x14ac:dyDescent="0.25">
      <c r="A24" s="195"/>
      <c r="B24" s="196"/>
      <c r="C24" s="364" t="s">
        <v>227</v>
      </c>
      <c r="D24" s="364"/>
      <c r="E24" s="364"/>
      <c r="F24" s="364"/>
      <c r="G24" s="364"/>
      <c r="H24" s="364"/>
      <c r="I24" s="364"/>
      <c r="K24" s="197"/>
      <c r="L24" s="310"/>
      <c r="M24" s="310"/>
      <c r="N24" s="310"/>
      <c r="O24" s="310"/>
      <c r="P24" s="189"/>
      <c r="Q24" s="252"/>
    </row>
    <row r="25" spans="1:18" s="185" customFormat="1" ht="30" customHeight="1" thickTop="1" x14ac:dyDescent="0.2">
      <c r="A25" s="9"/>
      <c r="B25" s="9"/>
      <c r="C25" s="298" t="s">
        <v>158</v>
      </c>
      <c r="D25" s="297" t="s">
        <v>159</v>
      </c>
      <c r="E25" s="298" t="s">
        <v>160</v>
      </c>
      <c r="F25" s="365" t="s">
        <v>216</v>
      </c>
      <c r="G25" s="366"/>
      <c r="H25" s="367" t="s">
        <v>161</v>
      </c>
      <c r="I25" s="368"/>
      <c r="J25" s="211"/>
      <c r="K25" s="293"/>
      <c r="L25" s="211"/>
      <c r="M25" s="211"/>
      <c r="N25" s="211"/>
      <c r="O25" s="211"/>
      <c r="P25" s="295"/>
    </row>
    <row r="26" spans="1:18" s="38" customFormat="1" ht="30" customHeight="1" x14ac:dyDescent="0.2">
      <c r="A26" s="3">
        <v>1</v>
      </c>
      <c r="B26" s="46" t="str">
        <f>B15</f>
        <v>Motorista - Apoio Administrativo - CBO 7824 - 44 hrs *</v>
      </c>
      <c r="C26" s="190">
        <f>P15</f>
        <v>6158.87</v>
      </c>
      <c r="D26" s="290" t="s">
        <v>214</v>
      </c>
      <c r="E26" s="299">
        <f>C26*D26</f>
        <v>36953.22</v>
      </c>
      <c r="F26" s="355">
        <v>30</v>
      </c>
      <c r="G26" s="356"/>
      <c r="H26" s="357">
        <f>E26*F26</f>
        <v>1108596.6000000001</v>
      </c>
      <c r="I26" s="358"/>
      <c r="J26" s="191"/>
      <c r="K26" s="294"/>
      <c r="L26" s="191"/>
      <c r="M26" s="191"/>
      <c r="N26" s="191"/>
      <c r="O26" s="191"/>
      <c r="P26" s="296"/>
    </row>
    <row r="27" spans="1:18" s="38" customFormat="1" ht="30" customHeight="1" x14ac:dyDescent="0.2">
      <c r="A27" s="263">
        <v>2</v>
      </c>
      <c r="B27" s="264" t="str">
        <f t="shared" ref="B27:B28" si="5">B16</f>
        <v>Motorista - Autoridades - CBO 7824 - 44 hrs</v>
      </c>
      <c r="C27" s="267">
        <f>P16</f>
        <v>7413.22</v>
      </c>
      <c r="D27" s="292" t="s">
        <v>195</v>
      </c>
      <c r="E27" s="291">
        <f>C27*D27</f>
        <v>22239.66</v>
      </c>
      <c r="F27" s="359" t="s">
        <v>177</v>
      </c>
      <c r="G27" s="360"/>
      <c r="H27" s="361">
        <f>E27*F27</f>
        <v>667189.80000000005</v>
      </c>
      <c r="I27" s="362"/>
      <c r="J27" s="191"/>
      <c r="K27" s="294"/>
      <c r="L27" s="31"/>
      <c r="M27" s="5"/>
      <c r="N27" s="191"/>
      <c r="O27" s="5"/>
      <c r="P27" s="5"/>
      <c r="Q27" s="184"/>
    </row>
    <row r="28" spans="1:18" s="38" customFormat="1" ht="30" customHeight="1" x14ac:dyDescent="0.2">
      <c r="A28" s="3">
        <v>3</v>
      </c>
      <c r="B28" s="46" t="str">
        <f t="shared" si="5"/>
        <v>Motorista Supervisor - CBO 7824 - 44 hrs</v>
      </c>
      <c r="C28" s="190">
        <f>P17</f>
        <v>8684.36</v>
      </c>
      <c r="D28" s="300" t="s">
        <v>162</v>
      </c>
      <c r="E28" s="299">
        <f>C28*D28</f>
        <v>8684.36</v>
      </c>
      <c r="F28" s="363">
        <v>30</v>
      </c>
      <c r="G28" s="356"/>
      <c r="H28" s="357">
        <f>E28*F28</f>
        <v>260530.80000000002</v>
      </c>
      <c r="I28" s="358"/>
      <c r="J28" s="191"/>
      <c r="K28" s="294"/>
      <c r="L28" s="191"/>
      <c r="M28" s="191"/>
      <c r="N28" s="191"/>
      <c r="O28" s="5"/>
      <c r="P28" s="5"/>
      <c r="Q28" s="184"/>
    </row>
    <row r="29" spans="1:18" s="38" customFormat="1" ht="30" customHeight="1" x14ac:dyDescent="0.2">
      <c r="A29" s="8"/>
      <c r="B29" s="9"/>
      <c r="C29" s="117"/>
      <c r="D29" s="301"/>
      <c r="E29" s="311">
        <f>SUM(E26:E28)</f>
        <v>67877.240000000005</v>
      </c>
      <c r="F29" s="312"/>
      <c r="G29" s="60"/>
      <c r="H29" s="353">
        <f>SUM(H26:I28)</f>
        <v>2036317.2000000002</v>
      </c>
      <c r="I29" s="354"/>
      <c r="K29" s="4"/>
      <c r="L29" s="31"/>
      <c r="M29" s="5"/>
      <c r="N29" s="191"/>
      <c r="O29" s="5"/>
      <c r="P29" s="5"/>
      <c r="Q29" s="184"/>
      <c r="R29" s="247"/>
    </row>
    <row r="30" spans="1:18" s="38" customFormat="1" ht="30" customHeight="1" thickBot="1" x14ac:dyDescent="0.25">
      <c r="A30" s="8"/>
      <c r="B30" s="9"/>
      <c r="C30" s="383" t="s">
        <v>234</v>
      </c>
      <c r="D30" s="383"/>
      <c r="E30" s="383"/>
      <c r="F30" s="383"/>
      <c r="G30" s="383"/>
      <c r="H30" s="383"/>
      <c r="I30" s="383"/>
      <c r="J30" s="191"/>
      <c r="K30" s="4"/>
      <c r="L30" s="31"/>
      <c r="M30" s="5"/>
      <c r="N30" s="191"/>
      <c r="O30" s="5"/>
      <c r="P30" s="5"/>
      <c r="Q30" s="184"/>
      <c r="R30" s="247"/>
    </row>
    <row r="31" spans="1:18" s="38" customFormat="1" ht="30" customHeight="1" thickTop="1" x14ac:dyDescent="0.2">
      <c r="A31" s="8"/>
      <c r="B31" s="9"/>
      <c r="C31" s="298" t="s">
        <v>158</v>
      </c>
      <c r="D31" s="297" t="s">
        <v>159</v>
      </c>
      <c r="E31" s="298" t="s">
        <v>160</v>
      </c>
      <c r="F31" s="384" t="s">
        <v>216</v>
      </c>
      <c r="G31" s="384"/>
      <c r="H31" s="385" t="s">
        <v>161</v>
      </c>
      <c r="I31" s="385"/>
      <c r="J31" s="191"/>
      <c r="K31" s="4"/>
      <c r="L31" s="31"/>
      <c r="M31" s="5"/>
      <c r="N31" s="191"/>
      <c r="O31" s="5"/>
      <c r="P31" s="5"/>
      <c r="Q31" s="184"/>
      <c r="R31" s="247"/>
    </row>
    <row r="32" spans="1:18" s="38" customFormat="1" ht="30" customHeight="1" x14ac:dyDescent="0.2">
      <c r="A32" s="303">
        <f>A18</f>
        <v>1</v>
      </c>
      <c r="B32" s="304" t="str">
        <f>B18</f>
        <v>Motorista - Apoio Administrativo - CBO 7824 - 44 hrs (Período contratual reduzido)</v>
      </c>
      <c r="C32" s="313">
        <f>P18</f>
        <v>6111.02</v>
      </c>
      <c r="D32" s="314" t="s">
        <v>215</v>
      </c>
      <c r="E32" s="315">
        <f>C32*D32</f>
        <v>12222.04</v>
      </c>
      <c r="F32" s="386">
        <f>14+(11/30)</f>
        <v>14.366666666666667</v>
      </c>
      <c r="G32" s="386"/>
      <c r="H32" s="352">
        <f>E32*F32</f>
        <v>175589.97466666668</v>
      </c>
      <c r="I32" s="352"/>
      <c r="J32" s="191"/>
      <c r="K32" s="31"/>
      <c r="L32" s="31"/>
      <c r="M32" s="191"/>
      <c r="N32" s="191"/>
      <c r="O32" s="191"/>
      <c r="P32" s="5"/>
      <c r="Q32" s="184"/>
      <c r="R32" s="247"/>
    </row>
    <row r="33" spans="1:100" s="38" customFormat="1" ht="30" customHeight="1" x14ac:dyDescent="0.2">
      <c r="A33" s="8"/>
      <c r="B33" s="9"/>
      <c r="C33" s="117"/>
      <c r="D33" s="330"/>
      <c r="E33" s="31"/>
      <c r="F33" s="331"/>
      <c r="G33" s="331"/>
      <c r="H33" s="332"/>
      <c r="I33" s="332"/>
      <c r="J33" s="191"/>
      <c r="K33" s="31"/>
      <c r="L33" s="31"/>
      <c r="M33" s="228"/>
      <c r="N33" s="333"/>
      <c r="O33" s="333"/>
      <c r="P33" s="5"/>
      <c r="Q33" s="184"/>
      <c r="R33" s="247"/>
    </row>
    <row r="34" spans="1:100" s="38" customFormat="1" ht="30" customHeight="1" x14ac:dyDescent="0.2">
      <c r="A34" s="8"/>
      <c r="B34" s="9"/>
      <c r="C34" s="117"/>
      <c r="D34" s="330"/>
      <c r="E34" s="278">
        <f>E29+E32</f>
        <v>80099.28</v>
      </c>
      <c r="F34" s="331"/>
      <c r="G34" s="331"/>
      <c r="H34" s="332"/>
      <c r="I34" s="332"/>
      <c r="J34" s="191"/>
      <c r="K34" s="31"/>
      <c r="L34" s="31"/>
      <c r="M34" s="228" t="s">
        <v>163</v>
      </c>
      <c r="N34" s="347">
        <f>H29+H32</f>
        <v>2211907.1746666669</v>
      </c>
      <c r="O34" s="348"/>
      <c r="P34" s="5"/>
      <c r="Q34" s="184"/>
      <c r="R34" s="247"/>
    </row>
    <row r="35" spans="1:100" s="251" customFormat="1" ht="30" customHeight="1" thickBot="1" x14ac:dyDescent="0.25">
      <c r="A35" s="186" t="s">
        <v>164</v>
      </c>
      <c r="B35" s="187"/>
      <c r="C35" s="183"/>
      <c r="D35" s="183"/>
      <c r="E35" s="183"/>
      <c r="F35" s="183"/>
      <c r="G35" s="182"/>
      <c r="H35" s="182"/>
      <c r="I35" s="183"/>
      <c r="J35" s="183"/>
      <c r="K35" s="183"/>
      <c r="L35" s="183"/>
      <c r="M35" s="183"/>
      <c r="N35" s="188"/>
      <c r="O35" s="188"/>
      <c r="P35" s="188"/>
      <c r="Q35" s="248"/>
      <c r="R35" s="249"/>
    </row>
    <row r="36" spans="1:100" s="193" customFormat="1" ht="30" customHeight="1" thickTop="1" x14ac:dyDescent="0.2">
      <c r="A36" s="382" t="s">
        <v>226</v>
      </c>
      <c r="B36" s="382"/>
      <c r="C36" s="382"/>
      <c r="D36" s="382"/>
      <c r="E36" s="382"/>
      <c r="F36" s="382"/>
      <c r="G36" s="382"/>
      <c r="H36" s="382"/>
      <c r="I36" s="382"/>
      <c r="J36" s="382"/>
      <c r="K36" s="382"/>
      <c r="L36" s="382"/>
      <c r="M36" s="382"/>
      <c r="N36" s="382"/>
      <c r="O36" s="382"/>
      <c r="P36" s="382"/>
      <c r="Q36" s="302"/>
      <c r="R36" s="302"/>
      <c r="S36" s="192"/>
      <c r="T36" s="192"/>
      <c r="U36" s="192"/>
      <c r="V36" s="192"/>
      <c r="W36" s="192"/>
      <c r="X36" s="192"/>
      <c r="Y36" s="192"/>
      <c r="Z36" s="192"/>
      <c r="AA36" s="192"/>
      <c r="AB36" s="192"/>
      <c r="AC36" s="192"/>
      <c r="AD36" s="192"/>
      <c r="AE36" s="192"/>
      <c r="AF36" s="192"/>
      <c r="AG36" s="192"/>
      <c r="AH36" s="192"/>
      <c r="AI36" s="192"/>
      <c r="AJ36" s="192"/>
      <c r="AK36" s="192"/>
      <c r="AL36" s="192"/>
      <c r="AM36" s="192"/>
      <c r="AN36" s="192"/>
      <c r="AO36" s="192"/>
      <c r="AP36" s="192"/>
      <c r="AQ36" s="192"/>
      <c r="AR36" s="192"/>
      <c r="AS36" s="192"/>
      <c r="AT36" s="192"/>
      <c r="AU36" s="192"/>
      <c r="AV36" s="192"/>
      <c r="AW36" s="192"/>
      <c r="AX36" s="192"/>
      <c r="AY36" s="192"/>
      <c r="AZ36" s="192"/>
      <c r="BA36" s="192"/>
      <c r="BB36" s="192"/>
      <c r="BC36" s="192"/>
      <c r="BD36" s="192"/>
      <c r="BE36" s="192"/>
      <c r="BF36" s="192"/>
      <c r="BG36" s="192"/>
      <c r="BH36" s="192"/>
      <c r="BI36" s="192"/>
      <c r="BJ36" s="192"/>
      <c r="BK36" s="192"/>
      <c r="BL36" s="192"/>
      <c r="BM36" s="192"/>
      <c r="BN36" s="192"/>
      <c r="BO36" s="192"/>
      <c r="BP36" s="192"/>
      <c r="BQ36" s="192"/>
      <c r="BR36" s="192"/>
      <c r="BS36" s="192"/>
      <c r="BT36" s="192"/>
      <c r="BU36" s="192"/>
      <c r="BV36" s="192"/>
      <c r="BW36" s="192"/>
      <c r="BX36" s="192"/>
      <c r="BY36" s="192"/>
      <c r="BZ36" s="192"/>
      <c r="CA36" s="192"/>
      <c r="CB36" s="192"/>
      <c r="CC36" s="192"/>
      <c r="CD36" s="192"/>
      <c r="CE36" s="192"/>
      <c r="CF36" s="192"/>
      <c r="CG36" s="192"/>
      <c r="CH36" s="192"/>
      <c r="CI36" s="192"/>
      <c r="CJ36" s="192"/>
      <c r="CK36" s="192"/>
      <c r="CL36" s="192"/>
      <c r="CM36" s="192"/>
      <c r="CN36" s="192"/>
      <c r="CO36" s="192"/>
      <c r="CP36" s="192"/>
      <c r="CQ36" s="192"/>
      <c r="CR36" s="192"/>
      <c r="CS36" s="192"/>
      <c r="CT36" s="192"/>
      <c r="CU36" s="192"/>
      <c r="CV36" s="192"/>
    </row>
    <row r="37" spans="1:100" s="193" customFormat="1" ht="15" customHeight="1" x14ac:dyDescent="0.2">
      <c r="A37" s="338" t="s">
        <v>174</v>
      </c>
      <c r="B37" s="338"/>
      <c r="C37" s="338"/>
      <c r="D37" s="338"/>
      <c r="E37" s="338"/>
      <c r="F37" s="338"/>
      <c r="G37" s="338"/>
      <c r="H37" s="338"/>
      <c r="I37" s="338"/>
      <c r="J37" s="338"/>
      <c r="K37" s="338"/>
      <c r="L37" s="338"/>
      <c r="M37" s="338"/>
      <c r="N37" s="338"/>
      <c r="O37" s="338"/>
      <c r="P37" s="338"/>
      <c r="Q37" s="250"/>
      <c r="R37" s="250"/>
      <c r="S37" s="192"/>
      <c r="T37" s="192"/>
      <c r="U37" s="192"/>
      <c r="V37" s="192"/>
      <c r="W37" s="192"/>
      <c r="X37" s="192"/>
      <c r="Y37" s="192"/>
      <c r="Z37" s="192"/>
      <c r="AA37" s="192"/>
      <c r="AB37" s="192"/>
      <c r="AC37" s="192"/>
      <c r="AD37" s="192"/>
      <c r="AE37" s="192"/>
      <c r="AF37" s="192"/>
      <c r="AG37" s="192"/>
      <c r="AH37" s="192"/>
      <c r="AI37" s="192"/>
      <c r="AJ37" s="192"/>
      <c r="AK37" s="192"/>
      <c r="AL37" s="192"/>
      <c r="AM37" s="192"/>
      <c r="AN37" s="192"/>
      <c r="AO37" s="192"/>
      <c r="AP37" s="192"/>
      <c r="AQ37" s="192"/>
      <c r="AR37" s="192"/>
      <c r="AS37" s="192"/>
      <c r="AT37" s="192"/>
      <c r="AU37" s="192"/>
      <c r="AV37" s="192"/>
      <c r="AW37" s="192"/>
      <c r="AX37" s="192"/>
      <c r="AY37" s="192"/>
      <c r="AZ37" s="192"/>
      <c r="BA37" s="192"/>
      <c r="BB37" s="192"/>
      <c r="BC37" s="192"/>
      <c r="BD37" s="192"/>
      <c r="BE37" s="192"/>
      <c r="BF37" s="192"/>
      <c r="BG37" s="192"/>
      <c r="BH37" s="192"/>
      <c r="BI37" s="192"/>
      <c r="BJ37" s="192"/>
      <c r="BK37" s="192"/>
      <c r="BL37" s="192"/>
      <c r="BM37" s="192"/>
      <c r="BN37" s="192"/>
      <c r="BO37" s="192"/>
      <c r="BP37" s="192"/>
      <c r="BQ37" s="192"/>
      <c r="BR37" s="192"/>
      <c r="BS37" s="192"/>
      <c r="BT37" s="192"/>
      <c r="BU37" s="192"/>
      <c r="BV37" s="192"/>
      <c r="BW37" s="192"/>
      <c r="BX37" s="192"/>
      <c r="BY37" s="192"/>
      <c r="BZ37" s="192"/>
      <c r="CA37" s="192"/>
      <c r="CB37" s="192"/>
      <c r="CC37" s="192"/>
      <c r="CD37" s="192"/>
      <c r="CE37" s="192"/>
      <c r="CF37" s="192"/>
      <c r="CG37" s="192"/>
      <c r="CH37" s="192"/>
      <c r="CI37" s="192"/>
      <c r="CJ37" s="192"/>
      <c r="CK37" s="192"/>
      <c r="CL37" s="192"/>
      <c r="CM37" s="192"/>
      <c r="CN37" s="192"/>
      <c r="CO37" s="192"/>
      <c r="CP37" s="192"/>
      <c r="CQ37" s="192"/>
      <c r="CR37" s="192"/>
      <c r="CS37" s="192"/>
      <c r="CT37" s="192"/>
      <c r="CU37" s="192"/>
      <c r="CV37" s="192"/>
    </row>
    <row r="38" spans="1:100" s="193" customFormat="1" ht="15" customHeight="1" x14ac:dyDescent="0.2">
      <c r="A38" s="338" t="s">
        <v>218</v>
      </c>
      <c r="B38" s="338"/>
      <c r="C38" s="338"/>
      <c r="D38" s="338"/>
      <c r="E38" s="338"/>
      <c r="F38" s="338"/>
      <c r="G38" s="338"/>
      <c r="H38" s="338"/>
      <c r="I38" s="338"/>
      <c r="J38" s="338"/>
      <c r="K38" s="338"/>
      <c r="L38" s="338"/>
      <c r="M38" s="338"/>
      <c r="N38" s="338"/>
      <c r="O38" s="338"/>
      <c r="P38" s="338"/>
      <c r="Q38" s="250"/>
      <c r="R38" s="250"/>
      <c r="S38" s="192"/>
      <c r="T38" s="192"/>
      <c r="U38" s="192"/>
      <c r="V38" s="192"/>
      <c r="W38" s="192"/>
      <c r="X38" s="192"/>
      <c r="Y38" s="192"/>
      <c r="Z38" s="192"/>
      <c r="AA38" s="192"/>
      <c r="AB38" s="192"/>
      <c r="AC38" s="192"/>
      <c r="AD38" s="192"/>
      <c r="AE38" s="192"/>
      <c r="AF38" s="192"/>
      <c r="AG38" s="192"/>
      <c r="AH38" s="192"/>
      <c r="AI38" s="192"/>
      <c r="AJ38" s="192"/>
      <c r="AK38" s="192"/>
      <c r="AL38" s="192"/>
      <c r="AM38" s="192"/>
      <c r="AN38" s="192"/>
      <c r="AO38" s="192"/>
      <c r="AP38" s="192"/>
      <c r="AQ38" s="192"/>
      <c r="AR38" s="192"/>
      <c r="AS38" s="192"/>
      <c r="AT38" s="192"/>
      <c r="AU38" s="192"/>
      <c r="AV38" s="192"/>
      <c r="AW38" s="192"/>
      <c r="AX38" s="192"/>
      <c r="AY38" s="192"/>
      <c r="AZ38" s="192"/>
      <c r="BA38" s="192"/>
      <c r="BB38" s="192"/>
      <c r="BC38" s="192"/>
      <c r="BD38" s="192"/>
      <c r="BE38" s="192"/>
      <c r="BF38" s="192"/>
      <c r="BG38" s="192"/>
      <c r="BH38" s="192"/>
      <c r="BI38" s="192"/>
      <c r="BJ38" s="192"/>
      <c r="BK38" s="192"/>
      <c r="BL38" s="192"/>
      <c r="BM38" s="192"/>
      <c r="BN38" s="192"/>
      <c r="BO38" s="192"/>
      <c r="BP38" s="192"/>
      <c r="BQ38" s="192"/>
      <c r="BR38" s="192"/>
      <c r="BS38" s="192"/>
      <c r="BT38" s="192"/>
      <c r="BU38" s="192"/>
      <c r="BV38" s="192"/>
      <c r="BW38" s="192"/>
      <c r="BX38" s="192"/>
      <c r="BY38" s="192"/>
      <c r="BZ38" s="192"/>
      <c r="CA38" s="192"/>
      <c r="CB38" s="192"/>
      <c r="CC38" s="192"/>
      <c r="CD38" s="192"/>
      <c r="CE38" s="192"/>
      <c r="CF38" s="192"/>
      <c r="CG38" s="192"/>
      <c r="CH38" s="192"/>
      <c r="CI38" s="192"/>
      <c r="CJ38" s="192"/>
      <c r="CK38" s="192"/>
      <c r="CL38" s="192"/>
      <c r="CM38" s="192"/>
      <c r="CN38" s="192"/>
      <c r="CO38" s="192"/>
      <c r="CP38" s="192"/>
      <c r="CQ38" s="192"/>
      <c r="CR38" s="192"/>
      <c r="CS38" s="192"/>
      <c r="CT38" s="192"/>
      <c r="CU38" s="192"/>
      <c r="CV38" s="192"/>
    </row>
    <row r="39" spans="1:100" s="193" customFormat="1" ht="15" customHeight="1" x14ac:dyDescent="0.2">
      <c r="A39" s="338" t="s">
        <v>194</v>
      </c>
      <c r="B39" s="338"/>
      <c r="C39" s="338"/>
      <c r="D39" s="338"/>
      <c r="E39" s="338"/>
      <c r="F39" s="338"/>
      <c r="G39" s="338"/>
      <c r="H39" s="338"/>
      <c r="I39" s="338"/>
      <c r="J39" s="338"/>
      <c r="K39" s="338"/>
      <c r="L39" s="338"/>
      <c r="M39" s="338"/>
      <c r="N39" s="338"/>
      <c r="O39" s="338"/>
      <c r="P39" s="338"/>
      <c r="Q39" s="250"/>
      <c r="R39" s="250"/>
      <c r="S39" s="192"/>
      <c r="T39" s="192"/>
      <c r="U39" s="192"/>
      <c r="V39" s="192"/>
      <c r="W39" s="192"/>
      <c r="X39" s="192"/>
      <c r="Y39" s="192"/>
      <c r="Z39" s="192"/>
      <c r="AA39" s="192"/>
      <c r="AB39" s="192"/>
      <c r="AC39" s="192"/>
      <c r="AD39" s="192"/>
      <c r="AE39" s="192"/>
      <c r="AF39" s="192"/>
      <c r="AG39" s="192"/>
      <c r="AH39" s="192"/>
      <c r="AI39" s="192"/>
      <c r="AJ39" s="192"/>
      <c r="AK39" s="192"/>
      <c r="AL39" s="192"/>
      <c r="AM39" s="192"/>
      <c r="AN39" s="192"/>
      <c r="AO39" s="192"/>
      <c r="AP39" s="192"/>
      <c r="AQ39" s="192"/>
      <c r="AR39" s="192"/>
      <c r="AS39" s="192"/>
      <c r="AT39" s="192"/>
      <c r="AU39" s="192"/>
      <c r="AV39" s="192"/>
      <c r="AW39" s="192"/>
      <c r="AX39" s="192"/>
      <c r="AY39" s="192"/>
      <c r="AZ39" s="192"/>
      <c r="BA39" s="192"/>
      <c r="BB39" s="192"/>
      <c r="BC39" s="192"/>
      <c r="BD39" s="192"/>
      <c r="BE39" s="192"/>
      <c r="BF39" s="192"/>
      <c r="BG39" s="192"/>
      <c r="BH39" s="192"/>
      <c r="BI39" s="192"/>
      <c r="BJ39" s="192"/>
      <c r="BK39" s="192"/>
      <c r="BL39" s="192"/>
      <c r="BM39" s="192"/>
      <c r="BN39" s="192"/>
      <c r="BO39" s="192"/>
      <c r="BP39" s="192"/>
      <c r="BQ39" s="192"/>
      <c r="BR39" s="192"/>
      <c r="BS39" s="192"/>
      <c r="BT39" s="192"/>
      <c r="BU39" s="192"/>
      <c r="BV39" s="192"/>
      <c r="BW39" s="192"/>
      <c r="BX39" s="192"/>
      <c r="BY39" s="192"/>
      <c r="BZ39" s="192"/>
      <c r="CA39" s="192"/>
      <c r="CB39" s="192"/>
      <c r="CC39" s="192"/>
      <c r="CD39" s="192"/>
      <c r="CE39" s="192"/>
      <c r="CF39" s="192"/>
      <c r="CG39" s="192"/>
      <c r="CH39" s="192"/>
      <c r="CI39" s="192"/>
      <c r="CJ39" s="192"/>
      <c r="CK39" s="192"/>
      <c r="CL39" s="192"/>
      <c r="CM39" s="192"/>
      <c r="CN39" s="192"/>
      <c r="CO39" s="192"/>
      <c r="CP39" s="192"/>
      <c r="CQ39" s="192"/>
      <c r="CR39" s="192"/>
      <c r="CS39" s="192"/>
      <c r="CT39" s="192"/>
      <c r="CU39" s="192"/>
      <c r="CV39" s="192"/>
    </row>
    <row r="40" spans="1:100" s="193" customFormat="1" ht="15" customHeight="1" x14ac:dyDescent="0.2">
      <c r="A40" s="338" t="s">
        <v>219</v>
      </c>
      <c r="B40" s="338"/>
      <c r="C40" s="338"/>
      <c r="D40" s="338"/>
      <c r="E40" s="338"/>
      <c r="F40" s="338"/>
      <c r="G40" s="338"/>
      <c r="H40" s="338"/>
      <c r="I40" s="338"/>
      <c r="J40" s="338"/>
      <c r="K40" s="338"/>
      <c r="L40" s="338"/>
      <c r="M40" s="338"/>
      <c r="N40" s="338"/>
      <c r="O40" s="338"/>
      <c r="P40" s="338"/>
      <c r="Q40" s="250"/>
      <c r="R40" s="250"/>
      <c r="S40" s="192"/>
      <c r="T40" s="192"/>
      <c r="U40" s="192"/>
      <c r="V40" s="192"/>
      <c r="W40" s="192"/>
      <c r="X40" s="192"/>
      <c r="Y40" s="192"/>
      <c r="Z40" s="192"/>
      <c r="AA40" s="192"/>
      <c r="AB40" s="192"/>
      <c r="AC40" s="192"/>
      <c r="AD40" s="192"/>
      <c r="AE40" s="192"/>
      <c r="AF40" s="192"/>
      <c r="AG40" s="192"/>
      <c r="AH40" s="192"/>
      <c r="AI40" s="192"/>
      <c r="AJ40" s="192"/>
      <c r="AK40" s="192"/>
      <c r="AL40" s="192"/>
      <c r="AM40" s="192"/>
      <c r="AN40" s="192"/>
      <c r="AO40" s="192"/>
      <c r="AP40" s="192"/>
      <c r="AQ40" s="192"/>
      <c r="AR40" s="192"/>
      <c r="AS40" s="192"/>
      <c r="AT40" s="192"/>
      <c r="AU40" s="192"/>
      <c r="AV40" s="192"/>
      <c r="AW40" s="192"/>
      <c r="AX40" s="192"/>
      <c r="AY40" s="192"/>
      <c r="AZ40" s="192"/>
      <c r="BA40" s="192"/>
      <c r="BB40" s="192"/>
      <c r="BC40" s="192"/>
      <c r="BD40" s="192"/>
      <c r="BE40" s="192"/>
      <c r="BF40" s="192"/>
      <c r="BG40" s="192"/>
      <c r="BH40" s="192"/>
      <c r="BI40" s="192"/>
      <c r="BJ40" s="192"/>
      <c r="BK40" s="192"/>
      <c r="BL40" s="192"/>
      <c r="BM40" s="192"/>
      <c r="BN40" s="192"/>
      <c r="BO40" s="192"/>
      <c r="BP40" s="192"/>
      <c r="BQ40" s="192"/>
      <c r="BR40" s="192"/>
      <c r="BS40" s="192"/>
      <c r="BT40" s="192"/>
      <c r="BU40" s="192"/>
      <c r="BV40" s="192"/>
      <c r="BW40" s="192"/>
      <c r="BX40" s="192"/>
      <c r="BY40" s="192"/>
      <c r="BZ40" s="192"/>
      <c r="CA40" s="192"/>
      <c r="CB40" s="192"/>
      <c r="CC40" s="192"/>
      <c r="CD40" s="192"/>
      <c r="CE40" s="192"/>
      <c r="CF40" s="192"/>
      <c r="CG40" s="192"/>
      <c r="CH40" s="192"/>
      <c r="CI40" s="192"/>
      <c r="CJ40" s="192"/>
      <c r="CK40" s="192"/>
      <c r="CL40" s="192"/>
      <c r="CM40" s="192"/>
      <c r="CN40" s="192"/>
      <c r="CO40" s="192"/>
      <c r="CP40" s="192"/>
      <c r="CQ40" s="192"/>
      <c r="CR40" s="192"/>
      <c r="CS40" s="192"/>
      <c r="CT40" s="192"/>
      <c r="CU40" s="192"/>
      <c r="CV40" s="192"/>
    </row>
    <row r="41" spans="1:100" s="193" customFormat="1" ht="15" customHeight="1" x14ac:dyDescent="0.2">
      <c r="A41" s="338" t="s">
        <v>222</v>
      </c>
      <c r="B41" s="338"/>
      <c r="C41" s="338"/>
      <c r="D41" s="338"/>
      <c r="E41" s="338"/>
      <c r="F41" s="338"/>
      <c r="G41" s="338"/>
      <c r="H41" s="338"/>
      <c r="I41" s="338"/>
      <c r="J41" s="338"/>
      <c r="K41" s="338"/>
      <c r="L41" s="338"/>
      <c r="M41" s="338"/>
      <c r="N41" s="338"/>
      <c r="O41" s="338"/>
      <c r="P41" s="338"/>
      <c r="Q41" s="250"/>
      <c r="R41" s="250"/>
      <c r="S41" s="192"/>
      <c r="T41" s="192"/>
      <c r="U41" s="192"/>
      <c r="V41" s="192"/>
      <c r="W41" s="192"/>
      <c r="X41" s="192"/>
      <c r="Y41" s="192"/>
      <c r="Z41" s="192"/>
      <c r="AA41" s="192"/>
      <c r="AB41" s="192"/>
      <c r="AC41" s="192"/>
      <c r="AD41" s="192"/>
      <c r="AE41" s="192"/>
      <c r="AF41" s="192"/>
      <c r="AG41" s="192"/>
      <c r="AH41" s="192"/>
      <c r="AI41" s="192"/>
      <c r="AJ41" s="192"/>
      <c r="AK41" s="192"/>
      <c r="AL41" s="192"/>
      <c r="AM41" s="192"/>
      <c r="AN41" s="192"/>
      <c r="AO41" s="192"/>
      <c r="AP41" s="192"/>
      <c r="AQ41" s="192"/>
      <c r="AR41" s="192"/>
      <c r="AS41" s="192"/>
      <c r="AT41" s="192"/>
      <c r="AU41" s="192"/>
      <c r="AV41" s="192"/>
      <c r="AW41" s="192"/>
      <c r="AX41" s="192"/>
      <c r="AY41" s="192"/>
      <c r="AZ41" s="192"/>
      <c r="BA41" s="192"/>
      <c r="BB41" s="192"/>
      <c r="BC41" s="192"/>
      <c r="BD41" s="192"/>
      <c r="BE41" s="192"/>
      <c r="BF41" s="192"/>
      <c r="BG41" s="192"/>
      <c r="BH41" s="192"/>
      <c r="BI41" s="192"/>
      <c r="BJ41" s="192"/>
      <c r="BK41" s="192"/>
      <c r="BL41" s="192"/>
      <c r="BM41" s="192"/>
      <c r="BN41" s="192"/>
      <c r="BO41" s="192"/>
      <c r="BP41" s="192"/>
      <c r="BQ41" s="192"/>
      <c r="BR41" s="192"/>
      <c r="BS41" s="192"/>
      <c r="BT41" s="192"/>
      <c r="BU41" s="192"/>
      <c r="BV41" s="192"/>
      <c r="BW41" s="192"/>
      <c r="BX41" s="192"/>
      <c r="BY41" s="192"/>
      <c r="BZ41" s="192"/>
      <c r="CA41" s="192"/>
      <c r="CB41" s="192"/>
      <c r="CC41" s="192"/>
      <c r="CD41" s="192"/>
      <c r="CE41" s="192"/>
      <c r="CF41" s="192"/>
      <c r="CG41" s="192"/>
      <c r="CH41" s="192"/>
      <c r="CI41" s="192"/>
      <c r="CJ41" s="192"/>
      <c r="CK41" s="192"/>
      <c r="CL41" s="192"/>
      <c r="CM41" s="192"/>
      <c r="CN41" s="192"/>
      <c r="CO41" s="192"/>
      <c r="CP41" s="192"/>
      <c r="CQ41" s="192"/>
      <c r="CR41" s="192"/>
      <c r="CS41" s="192"/>
      <c r="CT41" s="192"/>
      <c r="CU41" s="192"/>
      <c r="CV41" s="192"/>
    </row>
    <row r="42" spans="1:100" s="193" customFormat="1" ht="15" customHeight="1" x14ac:dyDescent="0.2">
      <c r="A42" s="338" t="s">
        <v>220</v>
      </c>
      <c r="B42" s="338"/>
      <c r="C42" s="338"/>
      <c r="D42" s="338"/>
      <c r="E42" s="338"/>
      <c r="F42" s="338"/>
      <c r="G42" s="338"/>
      <c r="H42" s="338"/>
      <c r="I42" s="338"/>
      <c r="J42" s="338"/>
      <c r="K42" s="338"/>
      <c r="L42" s="338"/>
      <c r="M42" s="338"/>
      <c r="N42" s="338"/>
      <c r="O42" s="338"/>
      <c r="P42" s="338"/>
      <c r="Q42" s="250"/>
      <c r="R42" s="250"/>
      <c r="S42" s="192"/>
      <c r="T42" s="192"/>
      <c r="U42" s="192"/>
      <c r="V42" s="192"/>
      <c r="W42" s="192"/>
      <c r="X42" s="192"/>
      <c r="Y42" s="192"/>
      <c r="Z42" s="192"/>
      <c r="AA42" s="192"/>
      <c r="AB42" s="192"/>
      <c r="AC42" s="192"/>
      <c r="AD42" s="192"/>
      <c r="AE42" s="192"/>
      <c r="AF42" s="192"/>
      <c r="AG42" s="192"/>
      <c r="AH42" s="192"/>
      <c r="AI42" s="192"/>
      <c r="AJ42" s="192"/>
      <c r="AK42" s="192"/>
      <c r="AL42" s="192"/>
      <c r="AM42" s="192"/>
      <c r="AN42" s="192"/>
      <c r="AO42" s="192"/>
      <c r="AP42" s="192"/>
      <c r="AQ42" s="192"/>
      <c r="AR42" s="192"/>
      <c r="AS42" s="192"/>
      <c r="AT42" s="192"/>
      <c r="AU42" s="192"/>
      <c r="AV42" s="192"/>
      <c r="AW42" s="192"/>
      <c r="AX42" s="192"/>
      <c r="AY42" s="192"/>
      <c r="AZ42" s="192"/>
      <c r="BA42" s="192"/>
      <c r="BB42" s="192"/>
      <c r="BC42" s="192"/>
      <c r="BD42" s="192"/>
      <c r="BE42" s="192"/>
      <c r="BF42" s="192"/>
      <c r="BG42" s="192"/>
      <c r="BH42" s="192"/>
      <c r="BI42" s="192"/>
      <c r="BJ42" s="192"/>
      <c r="BK42" s="192"/>
      <c r="BL42" s="192"/>
      <c r="BM42" s="192"/>
      <c r="BN42" s="192"/>
      <c r="BO42" s="192"/>
      <c r="BP42" s="192"/>
      <c r="BQ42" s="192"/>
      <c r="BR42" s="192"/>
      <c r="BS42" s="192"/>
      <c r="BT42" s="192"/>
      <c r="BU42" s="192"/>
      <c r="BV42" s="192"/>
      <c r="BW42" s="192"/>
      <c r="BX42" s="192"/>
      <c r="BY42" s="192"/>
      <c r="BZ42" s="192"/>
      <c r="CA42" s="192"/>
      <c r="CB42" s="192"/>
      <c r="CC42" s="192"/>
      <c r="CD42" s="192"/>
      <c r="CE42" s="192"/>
      <c r="CF42" s="192"/>
      <c r="CG42" s="192"/>
      <c r="CH42" s="192"/>
      <c r="CI42" s="192"/>
      <c r="CJ42" s="192"/>
      <c r="CK42" s="192"/>
      <c r="CL42" s="192"/>
      <c r="CM42" s="192"/>
      <c r="CN42" s="192"/>
      <c r="CO42" s="192"/>
      <c r="CP42" s="192"/>
      <c r="CQ42" s="192"/>
      <c r="CR42" s="192"/>
      <c r="CS42" s="192"/>
      <c r="CT42" s="192"/>
      <c r="CU42" s="192"/>
      <c r="CV42" s="192"/>
    </row>
    <row r="43" spans="1:100" s="193" customFormat="1" ht="15" customHeight="1" x14ac:dyDescent="0.2">
      <c r="A43" s="338" t="s">
        <v>221</v>
      </c>
      <c r="B43" s="338"/>
      <c r="C43" s="338"/>
      <c r="D43" s="338"/>
      <c r="E43" s="338"/>
      <c r="F43" s="338"/>
      <c r="G43" s="338"/>
      <c r="H43" s="338"/>
      <c r="I43" s="338"/>
      <c r="J43" s="338"/>
      <c r="K43" s="338"/>
      <c r="L43" s="338"/>
      <c r="M43" s="338"/>
      <c r="N43" s="338"/>
      <c r="O43" s="338"/>
      <c r="P43" s="338"/>
      <c r="Q43" s="250"/>
      <c r="R43" s="250"/>
      <c r="S43" s="192"/>
      <c r="T43" s="192"/>
      <c r="U43" s="192"/>
      <c r="V43" s="192"/>
      <c r="W43" s="192"/>
      <c r="X43" s="192"/>
      <c r="Y43" s="192"/>
      <c r="Z43" s="192"/>
      <c r="AA43" s="192"/>
      <c r="AB43" s="192"/>
      <c r="AC43" s="192"/>
      <c r="AD43" s="192"/>
      <c r="AE43" s="192"/>
      <c r="AF43" s="192"/>
      <c r="AG43" s="192"/>
      <c r="AH43" s="192"/>
      <c r="AI43" s="192"/>
      <c r="AJ43" s="192"/>
      <c r="AK43" s="192"/>
      <c r="AL43" s="192"/>
      <c r="AM43" s="192"/>
      <c r="AN43" s="192"/>
      <c r="AO43" s="192"/>
      <c r="AP43" s="192"/>
      <c r="AQ43" s="192"/>
      <c r="AR43" s="192"/>
      <c r="AS43" s="192"/>
      <c r="AT43" s="192"/>
      <c r="AU43" s="192"/>
      <c r="AV43" s="192"/>
      <c r="AW43" s="192"/>
      <c r="AX43" s="192"/>
      <c r="AY43" s="192"/>
      <c r="AZ43" s="192"/>
      <c r="BA43" s="192"/>
      <c r="BB43" s="192"/>
      <c r="BC43" s="192"/>
      <c r="BD43" s="192"/>
      <c r="BE43" s="192"/>
      <c r="BF43" s="192"/>
      <c r="BG43" s="192"/>
      <c r="BH43" s="192"/>
      <c r="BI43" s="192"/>
      <c r="BJ43" s="192"/>
      <c r="BK43" s="192"/>
      <c r="BL43" s="192"/>
      <c r="BM43" s="192"/>
      <c r="BN43" s="192"/>
      <c r="BO43" s="192"/>
      <c r="BP43" s="192"/>
      <c r="BQ43" s="192"/>
      <c r="BR43" s="192"/>
      <c r="BS43" s="192"/>
      <c r="BT43" s="192"/>
      <c r="BU43" s="192"/>
      <c r="BV43" s="192"/>
      <c r="BW43" s="192"/>
      <c r="BX43" s="192"/>
      <c r="BY43" s="192"/>
      <c r="BZ43" s="192"/>
      <c r="CA43" s="192"/>
      <c r="CB43" s="192"/>
      <c r="CC43" s="192"/>
      <c r="CD43" s="192"/>
      <c r="CE43" s="192"/>
      <c r="CF43" s="192"/>
      <c r="CG43" s="192"/>
      <c r="CH43" s="192"/>
      <c r="CI43" s="192"/>
      <c r="CJ43" s="192"/>
      <c r="CK43" s="192"/>
      <c r="CL43" s="192"/>
      <c r="CM43" s="192"/>
      <c r="CN43" s="192"/>
      <c r="CO43" s="192"/>
      <c r="CP43" s="192"/>
      <c r="CQ43" s="192"/>
      <c r="CR43" s="192"/>
      <c r="CS43" s="192"/>
      <c r="CT43" s="192"/>
      <c r="CU43" s="192"/>
      <c r="CV43" s="192"/>
    </row>
    <row r="44" spans="1:100" s="193" customFormat="1" ht="15" customHeight="1" x14ac:dyDescent="0.2">
      <c r="A44" s="338" t="s">
        <v>143</v>
      </c>
      <c r="B44" s="338"/>
      <c r="C44" s="338"/>
      <c r="D44" s="338"/>
      <c r="E44" s="338"/>
      <c r="F44" s="338"/>
      <c r="G44" s="338"/>
      <c r="H44" s="338"/>
      <c r="I44" s="338"/>
      <c r="J44" s="338"/>
      <c r="K44" s="338"/>
      <c r="L44" s="338"/>
      <c r="M44" s="338"/>
      <c r="N44" s="338"/>
      <c r="O44" s="338"/>
      <c r="P44" s="338"/>
      <c r="Q44" s="250"/>
      <c r="R44" s="250"/>
      <c r="S44" s="192"/>
      <c r="T44" s="192"/>
      <c r="U44" s="192"/>
      <c r="V44" s="192"/>
      <c r="W44" s="192"/>
      <c r="X44" s="192"/>
      <c r="Y44" s="192"/>
      <c r="Z44" s="192"/>
      <c r="AA44" s="192"/>
      <c r="AB44" s="192"/>
      <c r="AC44" s="192"/>
      <c r="AD44" s="192"/>
      <c r="AE44" s="192"/>
      <c r="AF44" s="192"/>
      <c r="AG44" s="192"/>
      <c r="AH44" s="192"/>
      <c r="AI44" s="192"/>
      <c r="AJ44" s="192"/>
      <c r="AK44" s="192"/>
      <c r="AL44" s="192"/>
      <c r="AM44" s="192"/>
      <c r="AN44" s="192"/>
      <c r="AO44" s="192"/>
      <c r="AP44" s="192"/>
      <c r="AQ44" s="192"/>
      <c r="AR44" s="192"/>
      <c r="AS44" s="192"/>
      <c r="AT44" s="192"/>
      <c r="AU44" s="192"/>
      <c r="AV44" s="192"/>
      <c r="AW44" s="192"/>
      <c r="AX44" s="192"/>
      <c r="AY44" s="192"/>
      <c r="AZ44" s="192"/>
      <c r="BA44" s="192"/>
      <c r="BB44" s="192"/>
      <c r="BC44" s="192"/>
      <c r="BD44" s="192"/>
      <c r="BE44" s="192"/>
      <c r="BF44" s="192"/>
      <c r="BG44" s="192"/>
      <c r="BH44" s="192"/>
      <c r="BI44" s="192"/>
      <c r="BJ44" s="192"/>
      <c r="BK44" s="192"/>
      <c r="BL44" s="192"/>
      <c r="BM44" s="192"/>
      <c r="BN44" s="192"/>
      <c r="BO44" s="192"/>
      <c r="BP44" s="192"/>
      <c r="BQ44" s="192"/>
      <c r="BR44" s="192"/>
      <c r="BS44" s="192"/>
      <c r="BT44" s="192"/>
      <c r="BU44" s="192"/>
      <c r="BV44" s="192"/>
      <c r="BW44" s="192"/>
      <c r="BX44" s="192"/>
      <c r="BY44" s="192"/>
      <c r="BZ44" s="192"/>
      <c r="CA44" s="192"/>
      <c r="CB44" s="192"/>
      <c r="CC44" s="192"/>
      <c r="CD44" s="192"/>
      <c r="CE44" s="192"/>
      <c r="CF44" s="192"/>
      <c r="CG44" s="192"/>
      <c r="CH44" s="192"/>
      <c r="CI44" s="192"/>
      <c r="CJ44" s="192"/>
      <c r="CK44" s="192"/>
      <c r="CL44" s="192"/>
      <c r="CM44" s="192"/>
      <c r="CN44" s="192"/>
      <c r="CO44" s="192"/>
      <c r="CP44" s="192"/>
      <c r="CQ44" s="192"/>
      <c r="CR44" s="192"/>
      <c r="CS44" s="192"/>
      <c r="CT44" s="192"/>
      <c r="CU44" s="192"/>
      <c r="CV44" s="192"/>
    </row>
    <row r="45" spans="1:100" s="193" customFormat="1" ht="15" customHeight="1" x14ac:dyDescent="0.2">
      <c r="A45" s="338" t="s">
        <v>142</v>
      </c>
      <c r="B45" s="338"/>
      <c r="C45" s="338"/>
      <c r="D45" s="338"/>
      <c r="E45" s="338"/>
      <c r="F45" s="338"/>
      <c r="G45" s="338"/>
      <c r="H45" s="338"/>
      <c r="I45" s="338"/>
      <c r="J45" s="338"/>
      <c r="K45" s="338"/>
      <c r="L45" s="338"/>
      <c r="M45" s="338"/>
      <c r="N45" s="338"/>
      <c r="O45" s="338"/>
      <c r="P45" s="338"/>
      <c r="Q45" s="250"/>
      <c r="R45" s="250"/>
      <c r="S45" s="192"/>
      <c r="T45" s="192"/>
      <c r="U45" s="192"/>
      <c r="V45" s="192"/>
      <c r="W45" s="192"/>
      <c r="X45" s="192"/>
      <c r="Y45" s="192"/>
      <c r="Z45" s="192"/>
      <c r="AA45" s="192"/>
      <c r="AB45" s="192"/>
      <c r="AC45" s="192"/>
      <c r="AD45" s="192"/>
      <c r="AE45" s="192"/>
      <c r="AF45" s="192"/>
      <c r="AG45" s="192"/>
      <c r="AH45" s="192"/>
      <c r="AI45" s="192"/>
      <c r="AJ45" s="192"/>
      <c r="AK45" s="192"/>
      <c r="AL45" s="192"/>
      <c r="AM45" s="192"/>
      <c r="AN45" s="192"/>
      <c r="AO45" s="192"/>
      <c r="AP45" s="192"/>
      <c r="AQ45" s="192"/>
      <c r="AR45" s="192"/>
      <c r="AS45" s="192"/>
      <c r="AT45" s="192"/>
      <c r="AU45" s="192"/>
      <c r="AV45" s="192"/>
      <c r="AW45" s="192"/>
      <c r="AX45" s="192"/>
      <c r="AY45" s="192"/>
      <c r="AZ45" s="192"/>
      <c r="BA45" s="192"/>
      <c r="BB45" s="192"/>
      <c r="BC45" s="192"/>
      <c r="BD45" s="192"/>
      <c r="BE45" s="192"/>
      <c r="BF45" s="192"/>
      <c r="BG45" s="192"/>
      <c r="BH45" s="192"/>
      <c r="BI45" s="192"/>
      <c r="BJ45" s="192"/>
      <c r="BK45" s="192"/>
      <c r="BL45" s="192"/>
      <c r="BM45" s="192"/>
      <c r="BN45" s="192"/>
      <c r="BO45" s="192"/>
      <c r="BP45" s="192"/>
      <c r="BQ45" s="192"/>
      <c r="BR45" s="192"/>
      <c r="BS45" s="192"/>
      <c r="BT45" s="192"/>
      <c r="BU45" s="192"/>
      <c r="BV45" s="192"/>
      <c r="BW45" s="192"/>
      <c r="BX45" s="192"/>
      <c r="BY45" s="192"/>
      <c r="BZ45" s="192"/>
      <c r="CA45" s="192"/>
      <c r="CB45" s="192"/>
      <c r="CC45" s="192"/>
      <c r="CD45" s="192"/>
      <c r="CE45" s="192"/>
      <c r="CF45" s="192"/>
      <c r="CG45" s="192"/>
      <c r="CH45" s="192"/>
      <c r="CI45" s="192"/>
      <c r="CJ45" s="192"/>
      <c r="CK45" s="192"/>
      <c r="CL45" s="192"/>
      <c r="CM45" s="192"/>
      <c r="CN45" s="192"/>
      <c r="CO45" s="192"/>
      <c r="CP45" s="192"/>
      <c r="CQ45" s="192"/>
      <c r="CR45" s="192"/>
      <c r="CS45" s="192"/>
      <c r="CT45" s="192"/>
      <c r="CU45" s="192"/>
      <c r="CV45" s="192"/>
    </row>
    <row r="46" spans="1:100" s="11" customFormat="1" ht="15" customHeight="1" x14ac:dyDescent="0.2">
      <c r="A46" s="176"/>
      <c r="B46" s="176"/>
      <c r="C46" s="176"/>
      <c r="D46" s="176"/>
      <c r="E46" s="176"/>
      <c r="F46" s="176"/>
      <c r="G46" s="176"/>
      <c r="H46" s="176"/>
      <c r="I46" s="176"/>
      <c r="J46" s="176"/>
      <c r="K46" s="176"/>
      <c r="L46" s="176"/>
      <c r="M46" s="176"/>
      <c r="N46" s="176"/>
      <c r="O46" s="176"/>
      <c r="P46" s="10"/>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row>
    <row r="47" spans="1:100" s="11" customFormat="1" x14ac:dyDescent="0.2">
      <c r="A47" s="380" t="s">
        <v>19</v>
      </c>
      <c r="B47" s="381"/>
      <c r="C47" s="10"/>
      <c r="D47" s="10"/>
      <c r="E47" s="10"/>
      <c r="F47" s="10"/>
      <c r="G47" s="10"/>
      <c r="H47" s="10"/>
      <c r="I47" s="10"/>
      <c r="J47" s="10"/>
      <c r="K47" s="10"/>
      <c r="L47" s="10"/>
      <c r="M47" s="10"/>
      <c r="N47" s="10"/>
      <c r="O47" s="10"/>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row>
    <row r="48" spans="1:100" s="11" customFormat="1" ht="15" x14ac:dyDescent="0.2">
      <c r="A48" s="21"/>
      <c r="B48" s="253"/>
      <c r="C48" s="22"/>
      <c r="D48" s="22"/>
      <c r="E48" s="22"/>
      <c r="F48" s="22"/>
      <c r="G48" s="22"/>
      <c r="H48" s="22"/>
      <c r="I48" s="22"/>
      <c r="J48" s="22"/>
      <c r="K48" s="22"/>
      <c r="L48" s="22"/>
      <c r="M48" s="22"/>
      <c r="N48" s="22"/>
      <c r="O48" s="22"/>
      <c r="P48" s="22"/>
      <c r="Q48" s="2"/>
      <c r="R48" s="2"/>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row>
    <row r="49" spans="1:16" s="22" customFormat="1" x14ac:dyDescent="0.2">
      <c r="A49" s="21"/>
      <c r="B49" s="21"/>
      <c r="C49" s="21"/>
      <c r="D49" s="21"/>
      <c r="E49" s="21"/>
      <c r="F49" s="21"/>
      <c r="G49" s="21"/>
      <c r="H49" s="21"/>
      <c r="I49" s="21"/>
      <c r="J49" s="21"/>
      <c r="K49" s="21"/>
      <c r="L49" s="21"/>
      <c r="M49" s="21"/>
      <c r="N49" s="21"/>
      <c r="O49" s="21"/>
      <c r="P49" s="21"/>
    </row>
    <row r="50" spans="1:16" s="22" customFormat="1" x14ac:dyDescent="0.2">
      <c r="A50" s="21"/>
      <c r="B50" s="21"/>
      <c r="C50" s="21"/>
      <c r="D50" s="21"/>
      <c r="E50" s="21"/>
      <c r="F50" s="21"/>
      <c r="G50" s="21"/>
      <c r="H50" s="21"/>
      <c r="I50" s="21"/>
      <c r="J50" s="21"/>
      <c r="K50" s="21"/>
      <c r="L50" s="21"/>
      <c r="M50" s="21"/>
      <c r="N50" s="21"/>
      <c r="O50" s="21"/>
      <c r="P50" s="21"/>
    </row>
    <row r="51" spans="1:16" s="22" customFormat="1" x14ac:dyDescent="0.2">
      <c r="A51" s="21"/>
      <c r="B51" s="21"/>
      <c r="C51" s="21"/>
      <c r="D51" s="21"/>
      <c r="E51" s="21"/>
      <c r="F51" s="21"/>
      <c r="G51" s="21"/>
      <c r="H51" s="21"/>
      <c r="I51" s="21"/>
      <c r="J51" s="21"/>
      <c r="K51" s="21"/>
      <c r="L51" s="21"/>
      <c r="M51" s="21"/>
      <c r="N51" s="21"/>
      <c r="O51" s="21"/>
      <c r="P51" s="21"/>
    </row>
    <row r="52" spans="1:16" s="22" customFormat="1" x14ac:dyDescent="0.2">
      <c r="A52" s="21"/>
      <c r="B52" s="21"/>
      <c r="C52" s="21"/>
      <c r="D52" s="21"/>
      <c r="E52" s="21"/>
      <c r="F52" s="21"/>
      <c r="G52" s="21"/>
      <c r="H52" s="21"/>
      <c r="I52" s="21"/>
      <c r="J52" s="21"/>
      <c r="K52" s="21"/>
      <c r="L52" s="21"/>
      <c r="M52" s="21"/>
      <c r="N52" s="21"/>
      <c r="O52" s="21"/>
      <c r="P52" s="21"/>
    </row>
    <row r="53" spans="1:16" s="22" customFormat="1" x14ac:dyDescent="0.2">
      <c r="A53" s="21"/>
      <c r="B53" s="21"/>
      <c r="C53" s="21"/>
      <c r="D53" s="21"/>
      <c r="E53" s="21"/>
      <c r="F53" s="21"/>
      <c r="G53" s="21"/>
      <c r="H53" s="21"/>
      <c r="I53" s="21"/>
      <c r="J53" s="21"/>
      <c r="K53" s="21"/>
      <c r="L53" s="21"/>
      <c r="M53" s="21"/>
      <c r="N53" s="21"/>
      <c r="O53" s="21"/>
      <c r="P53" s="21"/>
    </row>
    <row r="54" spans="1:16" s="22" customFormat="1" x14ac:dyDescent="0.2">
      <c r="A54" s="21"/>
      <c r="B54" s="21"/>
      <c r="C54" s="21"/>
      <c r="D54" s="21"/>
      <c r="E54" s="21"/>
      <c r="F54" s="21"/>
      <c r="G54" s="21"/>
      <c r="H54" s="21"/>
      <c r="I54" s="21"/>
      <c r="J54" s="21"/>
      <c r="K54" s="21"/>
      <c r="L54" s="21"/>
      <c r="M54" s="21"/>
      <c r="N54" s="21"/>
      <c r="O54" s="21"/>
      <c r="P54" s="21"/>
    </row>
    <row r="55" spans="1:16" s="22" customFormat="1" x14ac:dyDescent="0.2">
      <c r="A55" s="21"/>
      <c r="B55" s="21"/>
      <c r="C55" s="21"/>
      <c r="D55" s="21"/>
      <c r="E55" s="21"/>
      <c r="F55" s="21"/>
      <c r="G55" s="21"/>
      <c r="H55" s="21"/>
      <c r="I55" s="21"/>
      <c r="J55" s="21"/>
      <c r="K55" s="21"/>
      <c r="L55" s="21"/>
      <c r="M55" s="21"/>
      <c r="N55" s="21"/>
      <c r="O55" s="21"/>
      <c r="P55" s="21"/>
    </row>
    <row r="56" spans="1:16" s="22" customFormat="1" x14ac:dyDescent="0.2">
      <c r="A56" s="21"/>
      <c r="B56" s="21"/>
      <c r="C56" s="21"/>
      <c r="D56" s="21"/>
      <c r="E56" s="21"/>
      <c r="F56" s="21"/>
      <c r="G56" s="21"/>
      <c r="H56" s="21"/>
      <c r="I56" s="21"/>
      <c r="J56" s="21"/>
      <c r="K56" s="21"/>
      <c r="L56" s="21"/>
      <c r="M56" s="21"/>
      <c r="N56" s="21"/>
      <c r="O56" s="21"/>
      <c r="P56" s="21"/>
    </row>
    <row r="57" spans="1:16" s="22" customFormat="1" x14ac:dyDescent="0.2">
      <c r="A57" s="21"/>
      <c r="B57" s="21"/>
      <c r="C57" s="21"/>
      <c r="D57" s="21"/>
      <c r="E57" s="21"/>
      <c r="F57" s="21"/>
      <c r="G57" s="21"/>
      <c r="H57" s="21"/>
      <c r="I57" s="21"/>
      <c r="J57" s="21"/>
      <c r="K57" s="21"/>
      <c r="L57" s="21"/>
      <c r="M57" s="21"/>
      <c r="N57" s="21"/>
      <c r="O57" s="21"/>
      <c r="P57" s="21"/>
    </row>
    <row r="58" spans="1:16" s="22" customFormat="1" x14ac:dyDescent="0.2">
      <c r="A58" s="21"/>
      <c r="B58" s="21"/>
      <c r="C58" s="21"/>
      <c r="D58" s="21"/>
      <c r="E58" s="21"/>
      <c r="F58" s="21"/>
      <c r="G58" s="21"/>
      <c r="H58" s="21"/>
      <c r="I58" s="21"/>
      <c r="J58" s="21"/>
      <c r="K58" s="21"/>
      <c r="L58" s="21"/>
      <c r="M58" s="21"/>
      <c r="N58" s="21"/>
      <c r="O58" s="21"/>
      <c r="P58" s="21"/>
    </row>
    <row r="59" spans="1:16" s="22" customFormat="1" x14ac:dyDescent="0.2">
      <c r="A59" s="21"/>
      <c r="B59" s="21"/>
      <c r="C59" s="21"/>
      <c r="D59" s="21"/>
      <c r="E59" s="21"/>
      <c r="F59" s="21"/>
      <c r="G59" s="21"/>
      <c r="H59" s="21"/>
      <c r="I59" s="21"/>
      <c r="J59" s="21"/>
      <c r="K59" s="21"/>
      <c r="L59" s="21"/>
      <c r="M59" s="21"/>
      <c r="N59" s="21"/>
      <c r="O59" s="21"/>
      <c r="P59" s="21"/>
    </row>
    <row r="60" spans="1:16" s="22" customFormat="1" x14ac:dyDescent="0.2">
      <c r="A60" s="21"/>
      <c r="B60" s="21"/>
      <c r="C60" s="21"/>
      <c r="D60" s="21"/>
      <c r="E60" s="21"/>
      <c r="F60" s="21"/>
      <c r="G60" s="21"/>
      <c r="H60" s="21"/>
      <c r="I60" s="21"/>
      <c r="J60" s="21"/>
      <c r="K60" s="21"/>
      <c r="L60" s="21"/>
      <c r="M60" s="21"/>
      <c r="N60" s="21"/>
      <c r="O60" s="21"/>
      <c r="P60" s="21"/>
    </row>
    <row r="61" spans="1:16" s="22" customFormat="1" x14ac:dyDescent="0.2">
      <c r="A61" s="21"/>
      <c r="B61" s="21"/>
      <c r="C61" s="21"/>
      <c r="D61" s="21"/>
      <c r="E61" s="21"/>
      <c r="F61" s="21"/>
      <c r="G61" s="21"/>
      <c r="H61" s="21"/>
      <c r="I61" s="21"/>
      <c r="J61" s="21"/>
      <c r="K61" s="21"/>
      <c r="L61" s="21"/>
      <c r="M61" s="21"/>
      <c r="N61" s="21"/>
      <c r="O61" s="21"/>
      <c r="P61" s="21"/>
    </row>
    <row r="62" spans="1:16" s="22" customFormat="1" x14ac:dyDescent="0.2">
      <c r="A62" s="21"/>
      <c r="B62" s="21"/>
      <c r="C62" s="21"/>
      <c r="D62" s="21"/>
      <c r="E62" s="21"/>
      <c r="F62" s="21"/>
      <c r="G62" s="21"/>
      <c r="H62" s="21"/>
      <c r="I62" s="21"/>
      <c r="J62" s="21"/>
      <c r="K62" s="21"/>
      <c r="L62" s="21"/>
      <c r="M62" s="21"/>
      <c r="N62" s="21"/>
      <c r="O62" s="21"/>
      <c r="P62" s="21"/>
    </row>
    <row r="63" spans="1:16" s="22" customFormat="1" x14ac:dyDescent="0.2">
      <c r="A63" s="21"/>
      <c r="B63" s="21"/>
      <c r="C63" s="21"/>
      <c r="D63" s="21"/>
      <c r="E63" s="21"/>
      <c r="F63" s="21"/>
      <c r="G63" s="21"/>
      <c r="H63" s="21"/>
      <c r="I63" s="21"/>
      <c r="J63" s="21"/>
      <c r="K63" s="21"/>
      <c r="L63" s="21"/>
      <c r="M63" s="21"/>
      <c r="N63" s="21"/>
      <c r="O63" s="21"/>
      <c r="P63" s="21"/>
    </row>
    <row r="64" spans="1:16" s="22" customFormat="1" x14ac:dyDescent="0.2">
      <c r="A64" s="21"/>
      <c r="B64" s="21"/>
      <c r="C64" s="21"/>
      <c r="D64" s="21"/>
      <c r="E64" s="21"/>
      <c r="F64" s="21"/>
      <c r="G64" s="21"/>
      <c r="H64" s="21"/>
      <c r="I64" s="21"/>
      <c r="J64" s="21"/>
      <c r="K64" s="21"/>
      <c r="L64" s="21"/>
      <c r="M64" s="21"/>
      <c r="N64" s="21"/>
      <c r="O64" s="21"/>
      <c r="P64" s="21"/>
    </row>
    <row r="65" spans="1:16" s="22" customFormat="1" x14ac:dyDescent="0.2">
      <c r="A65" s="21"/>
      <c r="B65" s="21"/>
      <c r="C65" s="21"/>
      <c r="D65" s="21"/>
      <c r="E65" s="21"/>
      <c r="F65" s="21"/>
      <c r="G65" s="21"/>
      <c r="H65" s="21"/>
      <c r="I65" s="21"/>
      <c r="J65" s="21"/>
      <c r="K65" s="21"/>
      <c r="L65" s="21"/>
      <c r="M65" s="21"/>
      <c r="N65" s="21"/>
      <c r="O65" s="21"/>
      <c r="P65" s="21"/>
    </row>
    <row r="66" spans="1:16" s="22" customFormat="1" x14ac:dyDescent="0.2">
      <c r="A66" s="21"/>
      <c r="B66" s="21"/>
      <c r="C66" s="21"/>
      <c r="D66" s="21"/>
      <c r="E66" s="21"/>
      <c r="F66" s="21"/>
      <c r="G66" s="21"/>
      <c r="H66" s="21"/>
      <c r="I66" s="21"/>
      <c r="J66" s="21"/>
      <c r="K66" s="21"/>
      <c r="L66" s="21"/>
      <c r="M66" s="21"/>
      <c r="N66" s="21"/>
      <c r="O66" s="21"/>
      <c r="P66" s="21"/>
    </row>
    <row r="67" spans="1:16" s="22" customFormat="1" x14ac:dyDescent="0.2">
      <c r="A67" s="21"/>
      <c r="B67" s="21"/>
      <c r="C67" s="21"/>
      <c r="D67" s="21"/>
      <c r="E67" s="21"/>
      <c r="F67" s="21"/>
      <c r="G67" s="21"/>
      <c r="H67" s="21"/>
      <c r="I67" s="21"/>
      <c r="J67" s="21"/>
      <c r="K67" s="21"/>
      <c r="L67" s="21"/>
      <c r="M67" s="21"/>
      <c r="N67" s="21"/>
      <c r="O67" s="21"/>
      <c r="P67" s="21"/>
    </row>
    <row r="68" spans="1:16" s="22" customFormat="1" x14ac:dyDescent="0.2">
      <c r="A68" s="21"/>
      <c r="B68" s="21"/>
      <c r="C68" s="21"/>
      <c r="D68" s="21"/>
      <c r="E68" s="21"/>
      <c r="F68" s="21"/>
      <c r="G68" s="21"/>
      <c r="H68" s="21"/>
      <c r="I68" s="21"/>
      <c r="J68" s="21"/>
      <c r="K68" s="21"/>
      <c r="L68" s="21"/>
      <c r="M68" s="21"/>
      <c r="N68" s="21"/>
      <c r="O68" s="21"/>
      <c r="P68" s="21"/>
    </row>
    <row r="69" spans="1:16" s="22" customFormat="1" x14ac:dyDescent="0.2">
      <c r="A69" s="21"/>
      <c r="B69" s="21"/>
      <c r="C69" s="21"/>
      <c r="D69" s="21"/>
      <c r="E69" s="21"/>
      <c r="F69" s="21"/>
      <c r="G69" s="21"/>
      <c r="H69" s="21"/>
      <c r="I69" s="21"/>
      <c r="J69" s="21"/>
      <c r="K69" s="21"/>
      <c r="L69" s="21"/>
      <c r="M69" s="21"/>
      <c r="N69" s="21"/>
      <c r="O69" s="21"/>
      <c r="P69" s="21"/>
    </row>
    <row r="70" spans="1:16" s="22" customFormat="1" x14ac:dyDescent="0.2">
      <c r="A70" s="21"/>
      <c r="B70" s="21"/>
      <c r="C70" s="21"/>
      <c r="D70" s="21"/>
      <c r="E70" s="21"/>
      <c r="F70" s="21"/>
      <c r="G70" s="21"/>
      <c r="H70" s="21"/>
      <c r="I70" s="21"/>
      <c r="J70" s="21"/>
      <c r="K70" s="21"/>
      <c r="L70" s="21"/>
      <c r="M70" s="21"/>
      <c r="N70" s="21"/>
      <c r="O70" s="21"/>
      <c r="P70" s="21"/>
    </row>
    <row r="71" spans="1:16" s="22" customFormat="1" x14ac:dyDescent="0.2">
      <c r="A71" s="21"/>
      <c r="B71" s="21"/>
      <c r="C71" s="21"/>
      <c r="D71" s="21"/>
      <c r="E71" s="21"/>
      <c r="F71" s="21"/>
      <c r="G71" s="21"/>
      <c r="H71" s="21"/>
      <c r="I71" s="21"/>
      <c r="J71" s="21"/>
      <c r="K71" s="21"/>
      <c r="L71" s="21"/>
      <c r="M71" s="21"/>
      <c r="N71" s="21"/>
      <c r="O71" s="21"/>
      <c r="P71" s="21"/>
    </row>
    <row r="72" spans="1:16" s="22" customFormat="1" x14ac:dyDescent="0.2">
      <c r="A72" s="21"/>
      <c r="B72" s="21"/>
      <c r="C72" s="21"/>
      <c r="D72" s="21"/>
      <c r="E72" s="21"/>
      <c r="F72" s="21"/>
      <c r="G72" s="21"/>
      <c r="H72" s="21"/>
      <c r="I72" s="21"/>
      <c r="J72" s="21"/>
      <c r="K72" s="21"/>
      <c r="L72" s="21"/>
      <c r="M72" s="21"/>
      <c r="N72" s="21"/>
      <c r="O72" s="21"/>
      <c r="P72" s="21"/>
    </row>
    <row r="73" spans="1:16" s="22" customFormat="1" x14ac:dyDescent="0.2">
      <c r="A73" s="21"/>
      <c r="B73" s="21"/>
      <c r="C73" s="21"/>
      <c r="D73" s="21"/>
      <c r="E73" s="21"/>
      <c r="F73" s="21"/>
      <c r="G73" s="21"/>
      <c r="H73" s="21"/>
      <c r="I73" s="21"/>
      <c r="J73" s="21"/>
      <c r="K73" s="21"/>
      <c r="L73" s="21"/>
      <c r="M73" s="21"/>
      <c r="N73" s="21"/>
      <c r="O73" s="21"/>
      <c r="P73" s="21"/>
    </row>
    <row r="74" spans="1:16" x14ac:dyDescent="0.2">
      <c r="A74" s="21"/>
    </row>
  </sheetData>
  <sheetProtection password="F221" sheet="1" objects="1" scenarios="1" selectLockedCells="1"/>
  <mergeCells count="60">
    <mergeCell ref="A36:P36"/>
    <mergeCell ref="C30:I30"/>
    <mergeCell ref="F31:G31"/>
    <mergeCell ref="H31:I31"/>
    <mergeCell ref="F32:G32"/>
    <mergeCell ref="A47:B47"/>
    <mergeCell ref="A38:P38"/>
    <mergeCell ref="A39:P39"/>
    <mergeCell ref="A45:P45"/>
    <mergeCell ref="A41:P41"/>
    <mergeCell ref="A44:P44"/>
    <mergeCell ref="A42:P42"/>
    <mergeCell ref="A1:P1"/>
    <mergeCell ref="A2:P2"/>
    <mergeCell ref="A3:P3"/>
    <mergeCell ref="A8:P8"/>
    <mergeCell ref="A9:P9"/>
    <mergeCell ref="H25:I25"/>
    <mergeCell ref="F18:G18"/>
    <mergeCell ref="H18:I18"/>
    <mergeCell ref="N11:N14"/>
    <mergeCell ref="O11:O13"/>
    <mergeCell ref="F12:G12"/>
    <mergeCell ref="F15:G15"/>
    <mergeCell ref="M22:P22"/>
    <mergeCell ref="P11:P14"/>
    <mergeCell ref="K12:K13"/>
    <mergeCell ref="L12:L13"/>
    <mergeCell ref="E11:E14"/>
    <mergeCell ref="H32:I32"/>
    <mergeCell ref="A40:P40"/>
    <mergeCell ref="M21:P21"/>
    <mergeCell ref="D12:D13"/>
    <mergeCell ref="M12:M14"/>
    <mergeCell ref="H29:I29"/>
    <mergeCell ref="F26:G26"/>
    <mergeCell ref="H26:I26"/>
    <mergeCell ref="F27:G27"/>
    <mergeCell ref="H27:I27"/>
    <mergeCell ref="F28:G28"/>
    <mergeCell ref="H28:I28"/>
    <mergeCell ref="J12:J14"/>
    <mergeCell ref="C24:I24"/>
    <mergeCell ref="F25:G25"/>
    <mergeCell ref="A10:P10"/>
    <mergeCell ref="A11:A14"/>
    <mergeCell ref="A43:P43"/>
    <mergeCell ref="F11:M11"/>
    <mergeCell ref="C11:D11"/>
    <mergeCell ref="F16:G16"/>
    <mergeCell ref="F17:G17"/>
    <mergeCell ref="H12:I12"/>
    <mergeCell ref="H15:I15"/>
    <mergeCell ref="H16:I16"/>
    <mergeCell ref="H17:I17"/>
    <mergeCell ref="M20:P20"/>
    <mergeCell ref="A37:P37"/>
    <mergeCell ref="N34:O34"/>
    <mergeCell ref="B11:B14"/>
    <mergeCell ref="C12:C14"/>
  </mergeCells>
  <printOptions horizontalCentered="1"/>
  <pageMargins left="0.15748031496062992" right="0.15748031496062992" top="0.6692913385826772" bottom="0.47244094488188981" header="0.23622047244094491" footer="7.874015748031496E-2"/>
  <pageSetup paperSize="9" scale="50" orientation="landscape" r:id="rId1"/>
  <headerFooter>
    <oddHeader>&amp;C&amp;G&amp;R&amp;8&amp;P</oddHeader>
    <oddFooter>&amp;L&amp;8&amp;G
&amp;"Arial,Negrito"&amp;K04+000   SCCAT/CFIC/SECOFC</oddFooter>
  </headerFooter>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tabColor rgb="FFFFFF00"/>
  </sheetPr>
  <dimension ref="A1:AD74"/>
  <sheetViews>
    <sheetView view="pageBreakPreview" zoomScaleNormal="115" zoomScaleSheetLayoutView="100" workbookViewId="0">
      <selection activeCell="A35" sqref="A35:E35"/>
    </sheetView>
  </sheetViews>
  <sheetFormatPr defaultRowHeight="12.75" x14ac:dyDescent="0.2"/>
  <cols>
    <col min="1" max="5" width="9.7109375" style="6" customWidth="1"/>
    <col min="6" max="6" width="9.7109375" style="16" customWidth="1"/>
    <col min="7" max="7" width="44.85546875" style="14" customWidth="1"/>
    <col min="8" max="8" width="48" style="23" customWidth="1"/>
    <col min="9" max="11" width="9.140625" style="23"/>
  </cols>
  <sheetData>
    <row r="1" spans="1:30" ht="18" x14ac:dyDescent="0.25">
      <c r="A1" s="399" t="str">
        <f>'POSTO - Estimativa TRE'!A1:P1</f>
        <v>TRIBUNAL REGIONAL ELEITORAL DO PARANÁ</v>
      </c>
      <c r="B1" s="399"/>
      <c r="C1" s="399"/>
      <c r="D1" s="399"/>
      <c r="E1" s="399"/>
      <c r="F1" s="399"/>
      <c r="G1" s="399"/>
      <c r="H1" s="399"/>
    </row>
    <row r="2" spans="1:30" x14ac:dyDescent="0.2">
      <c r="A2" s="400" t="str">
        <f>'POSTO - Estimativa TRE'!A2:P2</f>
        <v xml:space="preserve">PLANILHA DE CUSTOS E FORMAÇÃO DE PREÇOS - ESTIMATIVA TRE </v>
      </c>
      <c r="B2" s="400"/>
      <c r="C2" s="400"/>
      <c r="D2" s="400"/>
      <c r="E2" s="400"/>
      <c r="F2" s="400"/>
      <c r="G2" s="400"/>
      <c r="H2" s="400"/>
    </row>
    <row r="3" spans="1:30" x14ac:dyDescent="0.2">
      <c r="A3" s="401" t="str">
        <f>'POSTO - Estimativa TRE'!A3:P3</f>
        <v>Serviços de Motorista</v>
      </c>
      <c r="B3" s="401"/>
      <c r="C3" s="401"/>
      <c r="D3" s="401"/>
      <c r="E3" s="401"/>
      <c r="F3" s="401"/>
      <c r="G3" s="401"/>
      <c r="H3" s="401"/>
    </row>
    <row r="4" spans="1:30" x14ac:dyDescent="0.2">
      <c r="A4" s="80"/>
      <c r="B4" s="80"/>
      <c r="C4" s="80"/>
      <c r="D4" s="80"/>
      <c r="E4" s="80"/>
      <c r="F4" s="81"/>
      <c r="G4" s="82"/>
      <c r="H4" s="82"/>
    </row>
    <row r="5" spans="1:30" ht="12.75" customHeight="1" x14ac:dyDescent="0.2">
      <c r="A5" s="402" t="str">
        <f>'POSTO - Estimativa TRE'!A8:P8</f>
        <v>NOME DA EMPRESA</v>
      </c>
      <c r="B5" s="403"/>
      <c r="C5" s="403"/>
      <c r="D5" s="403"/>
      <c r="E5" s="403"/>
      <c r="F5" s="403"/>
      <c r="G5" s="403"/>
      <c r="H5" s="404"/>
      <c r="L5" s="7"/>
      <c r="M5" s="7"/>
      <c r="N5" s="7"/>
      <c r="O5" s="7"/>
      <c r="P5" s="7"/>
      <c r="Q5" s="7"/>
      <c r="R5" s="7"/>
      <c r="S5" s="7"/>
      <c r="T5" s="7"/>
      <c r="U5" s="7"/>
      <c r="V5" s="7"/>
      <c r="W5" s="7"/>
      <c r="X5" s="7"/>
      <c r="Y5" s="7"/>
      <c r="Z5" s="7"/>
      <c r="AA5" s="7"/>
      <c r="AB5" s="7"/>
      <c r="AC5" s="7"/>
      <c r="AD5" s="7"/>
    </row>
    <row r="6" spans="1:30" ht="12.75" customHeight="1" x14ac:dyDescent="0.2">
      <c r="A6" s="405" t="str">
        <f>'POSTO - Estimativa TRE'!A9:P9</f>
        <v>CNPJ</v>
      </c>
      <c r="B6" s="406"/>
      <c r="C6" s="406"/>
      <c r="D6" s="406"/>
      <c r="E6" s="406"/>
      <c r="F6" s="406"/>
      <c r="G6" s="406"/>
      <c r="H6" s="407"/>
      <c r="L6" s="7"/>
      <c r="M6" s="7"/>
      <c r="N6" s="7"/>
      <c r="O6" s="7"/>
      <c r="P6" s="7"/>
      <c r="Q6" s="7"/>
      <c r="R6" s="7"/>
      <c r="S6" s="7"/>
      <c r="T6" s="7"/>
      <c r="U6" s="7"/>
      <c r="V6" s="7"/>
      <c r="W6" s="7"/>
      <c r="X6" s="7"/>
      <c r="Y6" s="7"/>
      <c r="Z6" s="7"/>
      <c r="AA6" s="7"/>
      <c r="AB6" s="7"/>
      <c r="AC6" s="7"/>
      <c r="AD6" s="7"/>
    </row>
    <row r="7" spans="1:30" ht="12.75" customHeight="1" x14ac:dyDescent="0.2">
      <c r="A7" s="58"/>
      <c r="B7" s="58"/>
      <c r="C7" s="58"/>
      <c r="D7" s="58"/>
      <c r="E7" s="58"/>
      <c r="F7" s="58"/>
      <c r="G7" s="58"/>
      <c r="H7" s="58"/>
      <c r="L7" s="7"/>
      <c r="M7" s="7"/>
      <c r="N7" s="7"/>
      <c r="O7" s="7"/>
      <c r="P7" s="7"/>
      <c r="Q7" s="7"/>
      <c r="R7" s="7"/>
      <c r="S7" s="7"/>
      <c r="T7" s="7"/>
      <c r="U7" s="7"/>
      <c r="V7" s="7"/>
      <c r="W7" s="7"/>
      <c r="X7" s="7"/>
      <c r="Y7" s="7"/>
      <c r="Z7" s="7"/>
      <c r="AA7" s="7"/>
      <c r="AB7" s="7"/>
      <c r="AC7" s="7"/>
      <c r="AD7" s="7"/>
    </row>
    <row r="8" spans="1:30" ht="12.75" customHeight="1" x14ac:dyDescent="0.2">
      <c r="A8" s="411" t="s">
        <v>68</v>
      </c>
      <c r="B8" s="412"/>
      <c r="C8" s="412"/>
      <c r="D8" s="412"/>
      <c r="E8" s="413"/>
      <c r="F8" s="105"/>
      <c r="G8" s="61" t="s">
        <v>69</v>
      </c>
      <c r="H8" s="61"/>
      <c r="L8" s="7"/>
      <c r="M8" s="7"/>
      <c r="N8" s="7"/>
      <c r="O8" s="7"/>
      <c r="P8" s="7"/>
      <c r="Q8" s="7"/>
      <c r="R8" s="7"/>
      <c r="S8" s="7"/>
      <c r="T8" s="7"/>
      <c r="U8" s="7"/>
      <c r="V8" s="7"/>
      <c r="W8" s="7"/>
      <c r="X8" s="7"/>
      <c r="Y8" s="7"/>
      <c r="Z8" s="7"/>
      <c r="AA8" s="7"/>
      <c r="AB8" s="7"/>
      <c r="AC8" s="7"/>
      <c r="AD8" s="7"/>
    </row>
    <row r="9" spans="1:30" ht="12.75" customHeight="1" x14ac:dyDescent="0.2">
      <c r="A9" s="414"/>
      <c r="B9" s="415"/>
      <c r="C9" s="415"/>
      <c r="D9" s="415"/>
      <c r="E9" s="416"/>
      <c r="F9" s="105" t="s">
        <v>70</v>
      </c>
      <c r="G9" s="61" t="s">
        <v>71</v>
      </c>
      <c r="H9" s="61"/>
      <c r="L9" s="7"/>
      <c r="M9" s="7"/>
      <c r="N9" s="7"/>
      <c r="O9" s="7"/>
      <c r="P9" s="7"/>
      <c r="Q9" s="7"/>
      <c r="R9" s="7"/>
      <c r="S9" s="7"/>
      <c r="T9" s="7"/>
      <c r="U9" s="7"/>
      <c r="V9" s="7"/>
      <c r="W9" s="7"/>
      <c r="X9" s="7"/>
      <c r="Y9" s="7"/>
      <c r="Z9" s="7"/>
      <c r="AA9" s="7"/>
      <c r="AB9" s="7"/>
      <c r="AC9" s="7"/>
      <c r="AD9" s="7"/>
    </row>
    <row r="10" spans="1:30" s="30" customFormat="1" ht="13.5" thickBot="1" x14ac:dyDescent="0.25">
      <c r="A10" s="58"/>
      <c r="B10" s="58"/>
      <c r="C10" s="58"/>
      <c r="D10" s="58"/>
      <c r="E10" s="58"/>
      <c r="F10" s="58"/>
      <c r="G10" s="58"/>
      <c r="H10" s="58"/>
      <c r="I10" s="28"/>
      <c r="J10" s="28"/>
      <c r="K10" s="28"/>
      <c r="L10" s="29"/>
      <c r="M10" s="29"/>
      <c r="N10" s="29"/>
      <c r="O10" s="29"/>
      <c r="P10" s="29"/>
      <c r="Q10" s="29"/>
      <c r="R10" s="29"/>
      <c r="S10" s="29"/>
      <c r="T10" s="29"/>
      <c r="U10" s="29"/>
      <c r="V10" s="29"/>
      <c r="W10" s="29"/>
      <c r="X10" s="29"/>
      <c r="Y10" s="29"/>
      <c r="Z10" s="29"/>
      <c r="AA10" s="29"/>
      <c r="AB10" s="29"/>
      <c r="AC10" s="29"/>
      <c r="AD10" s="29"/>
    </row>
    <row r="11" spans="1:30" ht="13.5" thickBot="1" x14ac:dyDescent="0.25">
      <c r="A11" s="408" t="s">
        <v>42</v>
      </c>
      <c r="B11" s="409"/>
      <c r="C11" s="409"/>
      <c r="D11" s="409"/>
      <c r="E11" s="409"/>
      <c r="F11" s="409"/>
      <c r="G11" s="409"/>
      <c r="H11" s="410"/>
    </row>
    <row r="12" spans="1:30" x14ac:dyDescent="0.2">
      <c r="A12" s="83"/>
      <c r="B12" s="83"/>
      <c r="C12" s="83"/>
      <c r="D12" s="83"/>
      <c r="E12" s="83"/>
      <c r="F12" s="84"/>
      <c r="G12" s="82"/>
      <c r="H12" s="82"/>
    </row>
    <row r="13" spans="1:30" ht="18" thickBot="1" x14ac:dyDescent="0.35">
      <c r="A13" s="394" t="s">
        <v>72</v>
      </c>
      <c r="B13" s="394"/>
      <c r="C13" s="394"/>
      <c r="D13" s="394"/>
      <c r="E13" s="394"/>
      <c r="F13" s="394"/>
      <c r="G13" s="394"/>
      <c r="H13" s="85"/>
    </row>
    <row r="14" spans="1:30" ht="13.5" thickTop="1" x14ac:dyDescent="0.2">
      <c r="A14" s="58"/>
      <c r="B14" s="58"/>
      <c r="C14" s="58"/>
      <c r="D14" s="58"/>
      <c r="E14" s="58"/>
      <c r="F14" s="86" t="s">
        <v>5</v>
      </c>
      <c r="G14" s="86" t="s">
        <v>73</v>
      </c>
      <c r="H14" s="86" t="s">
        <v>74</v>
      </c>
    </row>
    <row r="15" spans="1:30" x14ac:dyDescent="0.2">
      <c r="A15" s="391" t="s">
        <v>0</v>
      </c>
      <c r="B15" s="392"/>
      <c r="C15" s="392"/>
      <c r="D15" s="392"/>
      <c r="E15" s="393"/>
      <c r="F15" s="106">
        <v>20</v>
      </c>
      <c r="G15" s="13" t="s">
        <v>75</v>
      </c>
      <c r="H15" s="13" t="s">
        <v>76</v>
      </c>
    </row>
    <row r="16" spans="1:30" x14ac:dyDescent="0.2">
      <c r="A16" s="391" t="s">
        <v>55</v>
      </c>
      <c r="B16" s="392"/>
      <c r="C16" s="392"/>
      <c r="D16" s="392"/>
      <c r="E16" s="393"/>
      <c r="F16" s="106">
        <v>1.5</v>
      </c>
      <c r="G16" s="13" t="s">
        <v>77</v>
      </c>
      <c r="H16" s="13" t="s">
        <v>78</v>
      </c>
    </row>
    <row r="17" spans="1:16" x14ac:dyDescent="0.2">
      <c r="A17" s="391" t="s">
        <v>1</v>
      </c>
      <c r="B17" s="392"/>
      <c r="C17" s="392"/>
      <c r="D17" s="392"/>
      <c r="E17" s="393"/>
      <c r="F17" s="106">
        <v>0.2</v>
      </c>
      <c r="G17" s="13" t="s">
        <v>79</v>
      </c>
      <c r="H17" s="13" t="s">
        <v>80</v>
      </c>
    </row>
    <row r="18" spans="1:16" x14ac:dyDescent="0.2">
      <c r="A18" s="391" t="s">
        <v>54</v>
      </c>
      <c r="B18" s="392"/>
      <c r="C18" s="392"/>
      <c r="D18" s="392"/>
      <c r="E18" s="393"/>
      <c r="F18" s="106">
        <v>1</v>
      </c>
      <c r="G18" s="13" t="s">
        <v>81</v>
      </c>
      <c r="H18" s="13" t="s">
        <v>82</v>
      </c>
    </row>
    <row r="19" spans="1:16" ht="22.5" x14ac:dyDescent="0.2">
      <c r="A19" s="391" t="s">
        <v>2</v>
      </c>
      <c r="B19" s="392"/>
      <c r="C19" s="392"/>
      <c r="D19" s="392"/>
      <c r="E19" s="393"/>
      <c r="F19" s="106">
        <v>2.5</v>
      </c>
      <c r="G19" s="13" t="s">
        <v>83</v>
      </c>
      <c r="H19" s="13" t="s">
        <v>84</v>
      </c>
    </row>
    <row r="20" spans="1:16" x14ac:dyDescent="0.2">
      <c r="A20" s="391" t="s">
        <v>4</v>
      </c>
      <c r="B20" s="392"/>
      <c r="C20" s="392"/>
      <c r="D20" s="392"/>
      <c r="E20" s="393"/>
      <c r="F20" s="106">
        <v>0.6</v>
      </c>
      <c r="G20" s="13" t="s">
        <v>85</v>
      </c>
      <c r="H20" s="13" t="s">
        <v>86</v>
      </c>
    </row>
    <row r="21" spans="1:16" ht="33.75" x14ac:dyDescent="0.2">
      <c r="A21" s="206" t="s">
        <v>203</v>
      </c>
      <c r="B21" s="283">
        <v>3</v>
      </c>
      <c r="C21" s="206" t="s">
        <v>204</v>
      </c>
      <c r="D21" s="284">
        <v>2</v>
      </c>
      <c r="E21" s="206" t="s">
        <v>202</v>
      </c>
      <c r="F21" s="282">
        <f>B21*D21</f>
        <v>6</v>
      </c>
      <c r="G21" s="13" t="s">
        <v>87</v>
      </c>
      <c r="H21" s="13" t="s">
        <v>154</v>
      </c>
    </row>
    <row r="22" spans="1:16" ht="23.25" thickBot="1" x14ac:dyDescent="0.25">
      <c r="A22" s="391" t="s">
        <v>3</v>
      </c>
      <c r="B22" s="392"/>
      <c r="C22" s="392"/>
      <c r="D22" s="392"/>
      <c r="E22" s="393"/>
      <c r="F22" s="107">
        <v>8</v>
      </c>
      <c r="G22" s="13" t="s">
        <v>88</v>
      </c>
      <c r="H22" s="13" t="s">
        <v>89</v>
      </c>
    </row>
    <row r="23" spans="1:16" ht="13.5" thickBot="1" x14ac:dyDescent="0.25">
      <c r="A23" s="388" t="s">
        <v>90</v>
      </c>
      <c r="B23" s="388"/>
      <c r="C23" s="388"/>
      <c r="D23" s="388"/>
      <c r="E23" s="389"/>
      <c r="F23" s="12">
        <f>SUM(F15:F22)</f>
        <v>39.799999999999997</v>
      </c>
      <c r="G23" s="231" t="s">
        <v>5</v>
      </c>
      <c r="H23" s="87"/>
    </row>
    <row r="24" spans="1:16" x14ac:dyDescent="0.2">
      <c r="A24" s="88"/>
      <c r="B24" s="88"/>
      <c r="C24" s="88"/>
      <c r="D24" s="88"/>
      <c r="E24" s="88"/>
      <c r="F24" s="84"/>
      <c r="G24" s="87"/>
      <c r="H24" s="87"/>
    </row>
    <row r="25" spans="1:16" ht="18" thickBot="1" x14ac:dyDescent="0.35">
      <c r="A25" s="394" t="s">
        <v>91</v>
      </c>
      <c r="B25" s="394"/>
      <c r="C25" s="394"/>
      <c r="D25" s="394"/>
      <c r="E25" s="394"/>
      <c r="F25" s="394"/>
      <c r="G25" s="394"/>
      <c r="H25" s="85"/>
    </row>
    <row r="26" spans="1:16" ht="13.5" thickTop="1" x14ac:dyDescent="0.2">
      <c r="A26" s="58"/>
      <c r="B26" s="58"/>
      <c r="C26" s="58"/>
      <c r="D26" s="58"/>
      <c r="E26" s="58"/>
      <c r="F26" s="86" t="s">
        <v>5</v>
      </c>
      <c r="G26" s="86" t="s">
        <v>73</v>
      </c>
      <c r="H26" s="86" t="s">
        <v>74</v>
      </c>
    </row>
    <row r="27" spans="1:16" ht="33.75" x14ac:dyDescent="0.2">
      <c r="A27" s="391" t="s">
        <v>27</v>
      </c>
      <c r="B27" s="392"/>
      <c r="C27" s="392"/>
      <c r="D27" s="392"/>
      <c r="E27" s="393"/>
      <c r="F27" s="108">
        <v>2.78</v>
      </c>
      <c r="G27" s="13" t="s">
        <v>92</v>
      </c>
      <c r="H27" s="13" t="s">
        <v>93</v>
      </c>
    </row>
    <row r="28" spans="1:16" ht="33.75" x14ac:dyDescent="0.2">
      <c r="A28" s="391" t="s">
        <v>28</v>
      </c>
      <c r="B28" s="392"/>
      <c r="C28" s="392"/>
      <c r="D28" s="392"/>
      <c r="E28" s="393"/>
      <c r="F28" s="108">
        <v>8.33</v>
      </c>
      <c r="G28" s="13" t="s">
        <v>94</v>
      </c>
      <c r="H28" s="13" t="s">
        <v>95</v>
      </c>
    </row>
    <row r="29" spans="1:16" x14ac:dyDescent="0.2">
      <c r="A29" s="391" t="s">
        <v>6</v>
      </c>
      <c r="B29" s="392"/>
      <c r="C29" s="392"/>
      <c r="D29" s="392"/>
      <c r="E29" s="393"/>
      <c r="F29" s="53">
        <f>F27+F28</f>
        <v>11.11</v>
      </c>
      <c r="G29" s="89"/>
      <c r="H29" s="89"/>
    </row>
    <row r="30" spans="1:16" ht="13.5" thickBot="1" x14ac:dyDescent="0.25">
      <c r="A30" s="391" t="s">
        <v>43</v>
      </c>
      <c r="B30" s="392"/>
      <c r="C30" s="392"/>
      <c r="D30" s="392"/>
      <c r="E30" s="393"/>
      <c r="F30" s="90">
        <f>F29%*F23</f>
        <v>4.4217799999999992</v>
      </c>
      <c r="G30" s="62" t="s">
        <v>96</v>
      </c>
      <c r="H30" s="62" t="s">
        <v>97</v>
      </c>
      <c r="P30" s="43"/>
    </row>
    <row r="31" spans="1:16" ht="13.5" thickBot="1" x14ac:dyDescent="0.25">
      <c r="A31" s="388" t="s">
        <v>98</v>
      </c>
      <c r="B31" s="388"/>
      <c r="C31" s="388"/>
      <c r="D31" s="388"/>
      <c r="E31" s="389"/>
      <c r="F31" s="12">
        <f>F29+F30</f>
        <v>15.531779999999998</v>
      </c>
      <c r="G31" s="232" t="s">
        <v>5</v>
      </c>
      <c r="H31" s="91"/>
      <c r="P31" s="43"/>
    </row>
    <row r="32" spans="1:16" x14ac:dyDescent="0.2">
      <c r="A32" s="88"/>
      <c r="B32" s="88"/>
      <c r="C32" s="88"/>
      <c r="D32" s="88"/>
      <c r="E32" s="88"/>
      <c r="F32" s="84"/>
      <c r="G32" s="82"/>
      <c r="H32" s="82"/>
      <c r="K32" s="42"/>
      <c r="P32" s="43"/>
    </row>
    <row r="33" spans="1:16" ht="18" thickBot="1" x14ac:dyDescent="0.35">
      <c r="A33" s="394" t="s">
        <v>99</v>
      </c>
      <c r="B33" s="394"/>
      <c r="C33" s="394"/>
      <c r="D33" s="394"/>
      <c r="E33" s="394"/>
      <c r="F33" s="394"/>
      <c r="G33" s="394"/>
      <c r="H33" s="85"/>
      <c r="P33" s="43"/>
    </row>
    <row r="34" spans="1:16" ht="13.5" thickTop="1" x14ac:dyDescent="0.2">
      <c r="A34" s="58"/>
      <c r="B34" s="58"/>
      <c r="C34" s="58"/>
      <c r="D34" s="58"/>
      <c r="E34" s="58"/>
      <c r="F34" s="86" t="s">
        <v>5</v>
      </c>
      <c r="G34" s="86" t="s">
        <v>73</v>
      </c>
      <c r="H34" s="86" t="s">
        <v>74</v>
      </c>
      <c r="P34" s="44"/>
    </row>
    <row r="35" spans="1:16" ht="33.75" x14ac:dyDescent="0.2">
      <c r="A35" s="391" t="s">
        <v>39</v>
      </c>
      <c r="B35" s="392"/>
      <c r="C35" s="392"/>
      <c r="D35" s="392"/>
      <c r="E35" s="393"/>
      <c r="F35" s="106">
        <v>0.03</v>
      </c>
      <c r="G35" s="13" t="s">
        <v>100</v>
      </c>
      <c r="H35" s="13" t="s">
        <v>101</v>
      </c>
      <c r="P35" s="43"/>
    </row>
    <row r="36" spans="1:16" ht="13.5" thickBot="1" x14ac:dyDescent="0.25">
      <c r="A36" s="391" t="s">
        <v>44</v>
      </c>
      <c r="B36" s="392"/>
      <c r="C36" s="392"/>
      <c r="D36" s="392"/>
      <c r="E36" s="393"/>
      <c r="F36" s="92">
        <f>F35%*F23</f>
        <v>1.1939999999999997E-2</v>
      </c>
      <c r="G36" s="62" t="s">
        <v>102</v>
      </c>
      <c r="H36" s="62" t="s">
        <v>103</v>
      </c>
      <c r="P36" s="43"/>
    </row>
    <row r="37" spans="1:16" ht="13.5" thickBot="1" x14ac:dyDescent="0.25">
      <c r="A37" s="388" t="s">
        <v>104</v>
      </c>
      <c r="B37" s="388"/>
      <c r="C37" s="388"/>
      <c r="D37" s="388"/>
      <c r="E37" s="389"/>
      <c r="F37" s="12">
        <f>F35+F36</f>
        <v>4.1939999999999998E-2</v>
      </c>
      <c r="G37" s="232" t="s">
        <v>5</v>
      </c>
      <c r="H37" s="91"/>
    </row>
    <row r="38" spans="1:16" x14ac:dyDescent="0.2">
      <c r="A38" s="88"/>
      <c r="B38" s="88"/>
      <c r="C38" s="88"/>
      <c r="D38" s="88"/>
      <c r="E38" s="88"/>
      <c r="F38" s="84"/>
      <c r="G38" s="82"/>
      <c r="H38" s="82"/>
    </row>
    <row r="39" spans="1:16" ht="18" thickBot="1" x14ac:dyDescent="0.35">
      <c r="A39" s="168" t="s">
        <v>105</v>
      </c>
      <c r="B39" s="277"/>
      <c r="C39" s="277"/>
      <c r="D39" s="277"/>
      <c r="E39" s="277"/>
      <c r="F39" s="168"/>
      <c r="G39" s="168"/>
      <c r="H39" s="93"/>
    </row>
    <row r="40" spans="1:16" ht="13.5" thickTop="1" x14ac:dyDescent="0.2">
      <c r="A40" s="58"/>
      <c r="B40" s="58"/>
      <c r="C40" s="58"/>
      <c r="D40" s="58"/>
      <c r="E40" s="58"/>
      <c r="F40" s="86" t="s">
        <v>5</v>
      </c>
      <c r="G40" s="86" t="s">
        <v>73</v>
      </c>
      <c r="H40" s="86" t="s">
        <v>74</v>
      </c>
    </row>
    <row r="41" spans="1:16" ht="67.5" x14ac:dyDescent="0.2">
      <c r="A41" s="391" t="s">
        <v>29</v>
      </c>
      <c r="B41" s="392"/>
      <c r="C41" s="392"/>
      <c r="D41" s="392"/>
      <c r="E41" s="393"/>
      <c r="F41" s="106">
        <v>0.42</v>
      </c>
      <c r="G41" s="13" t="s">
        <v>106</v>
      </c>
      <c r="H41" s="13" t="s">
        <v>107</v>
      </c>
    </row>
    <row r="42" spans="1:16" x14ac:dyDescent="0.2">
      <c r="A42" s="391" t="s">
        <v>30</v>
      </c>
      <c r="B42" s="392"/>
      <c r="C42" s="392"/>
      <c r="D42" s="392"/>
      <c r="E42" s="393"/>
      <c r="F42" s="94">
        <f>F41*8%</f>
        <v>3.3599999999999998E-2</v>
      </c>
      <c r="G42" s="13" t="s">
        <v>108</v>
      </c>
      <c r="H42" s="95" t="s">
        <v>109</v>
      </c>
    </row>
    <row r="43" spans="1:16" x14ac:dyDescent="0.2">
      <c r="A43" s="391" t="s">
        <v>31</v>
      </c>
      <c r="B43" s="392"/>
      <c r="C43" s="392"/>
      <c r="D43" s="392"/>
      <c r="E43" s="393"/>
      <c r="F43" s="94">
        <f>F41*8%*40%</f>
        <v>1.3440000000000001E-2</v>
      </c>
      <c r="G43" s="13"/>
      <c r="H43" s="95" t="s">
        <v>205</v>
      </c>
    </row>
    <row r="44" spans="1:16" ht="45" x14ac:dyDescent="0.2">
      <c r="A44" s="391" t="s">
        <v>32</v>
      </c>
      <c r="B44" s="392"/>
      <c r="C44" s="392"/>
      <c r="D44" s="392"/>
      <c r="E44" s="393"/>
      <c r="F44" s="109">
        <v>1.94</v>
      </c>
      <c r="G44" s="13" t="s">
        <v>110</v>
      </c>
      <c r="H44" s="13" t="s">
        <v>111</v>
      </c>
    </row>
    <row r="45" spans="1:16" x14ac:dyDescent="0.2">
      <c r="A45" s="391" t="s">
        <v>45</v>
      </c>
      <c r="B45" s="392"/>
      <c r="C45" s="392"/>
      <c r="D45" s="392"/>
      <c r="E45" s="393"/>
      <c r="F45" s="94">
        <f>$F$23*F44%</f>
        <v>0.77211999999999992</v>
      </c>
      <c r="G45" s="89" t="s">
        <v>112</v>
      </c>
      <c r="H45" s="89" t="s">
        <v>113</v>
      </c>
    </row>
    <row r="46" spans="1:16" x14ac:dyDescent="0.2">
      <c r="A46" s="391" t="s">
        <v>33</v>
      </c>
      <c r="B46" s="392"/>
      <c r="C46" s="392"/>
      <c r="D46" s="392"/>
      <c r="E46" s="393"/>
      <c r="F46" s="96">
        <f>F44*8%*40%</f>
        <v>6.2080000000000003E-2</v>
      </c>
      <c r="G46" s="97"/>
      <c r="H46" s="89" t="s">
        <v>206</v>
      </c>
    </row>
    <row r="47" spans="1:16" s="30" customFormat="1" ht="59.25" customHeight="1" thickBot="1" x14ac:dyDescent="0.25">
      <c r="A47" s="391" t="s">
        <v>34</v>
      </c>
      <c r="B47" s="392"/>
      <c r="C47" s="392"/>
      <c r="D47" s="392"/>
      <c r="E47" s="393"/>
      <c r="F47" s="110">
        <v>3.44</v>
      </c>
      <c r="G47" s="285" t="s">
        <v>207</v>
      </c>
      <c r="H47" s="286" t="s">
        <v>208</v>
      </c>
      <c r="I47" s="28"/>
      <c r="J47" s="28"/>
      <c r="K47" s="28"/>
    </row>
    <row r="48" spans="1:16" ht="13.5" thickBot="1" x14ac:dyDescent="0.25">
      <c r="A48" s="388" t="s">
        <v>114</v>
      </c>
      <c r="B48" s="388"/>
      <c r="C48" s="388"/>
      <c r="D48" s="388"/>
      <c r="E48" s="389"/>
      <c r="F48" s="12">
        <f>SUM(F41:F47)</f>
        <v>6.681239999999999</v>
      </c>
      <c r="G48" s="232" t="s">
        <v>5</v>
      </c>
      <c r="H48" s="91"/>
    </row>
    <row r="49" spans="1:13" x14ac:dyDescent="0.2">
      <c r="A49" s="64"/>
      <c r="B49" s="64"/>
      <c r="C49" s="64"/>
      <c r="D49" s="64"/>
      <c r="E49" s="64"/>
      <c r="F49" s="84"/>
      <c r="G49" s="82"/>
      <c r="H49" s="82"/>
    </row>
    <row r="50" spans="1:13" ht="18" thickBot="1" x14ac:dyDescent="0.35">
      <c r="A50" s="394" t="s">
        <v>115</v>
      </c>
      <c r="B50" s="394"/>
      <c r="C50" s="394"/>
      <c r="D50" s="394"/>
      <c r="E50" s="394"/>
      <c r="F50" s="394"/>
      <c r="G50" s="394"/>
      <c r="H50" s="85"/>
    </row>
    <row r="51" spans="1:13" ht="13.5" thickTop="1" x14ac:dyDescent="0.2">
      <c r="A51" s="58"/>
      <c r="B51" s="58"/>
      <c r="C51" s="58"/>
      <c r="D51" s="58"/>
      <c r="E51" s="58"/>
      <c r="F51" s="86" t="s">
        <v>5</v>
      </c>
      <c r="G51" s="86" t="s">
        <v>73</v>
      </c>
      <c r="H51" s="86" t="s">
        <v>74</v>
      </c>
    </row>
    <row r="52" spans="1:13" ht="45" x14ac:dyDescent="0.2">
      <c r="A52" s="391" t="s">
        <v>35</v>
      </c>
      <c r="B52" s="392"/>
      <c r="C52" s="392"/>
      <c r="D52" s="392"/>
      <c r="E52" s="393"/>
      <c r="F52" s="106">
        <v>8.33</v>
      </c>
      <c r="G52" s="13" t="s">
        <v>116</v>
      </c>
      <c r="H52" s="13" t="s">
        <v>117</v>
      </c>
      <c r="M52" s="6"/>
    </row>
    <row r="53" spans="1:13" ht="78.75" x14ac:dyDescent="0.2">
      <c r="A53" s="391" t="s">
        <v>56</v>
      </c>
      <c r="B53" s="392"/>
      <c r="C53" s="392"/>
      <c r="D53" s="392"/>
      <c r="E53" s="393"/>
      <c r="F53" s="106">
        <v>1.66</v>
      </c>
      <c r="G53" s="13" t="s">
        <v>118</v>
      </c>
      <c r="H53" s="13" t="s">
        <v>119</v>
      </c>
    </row>
    <row r="54" spans="1:13" s="7" customFormat="1" ht="67.5" x14ac:dyDescent="0.2">
      <c r="A54" s="391" t="s">
        <v>37</v>
      </c>
      <c r="B54" s="392"/>
      <c r="C54" s="392"/>
      <c r="D54" s="392"/>
      <c r="E54" s="393"/>
      <c r="F54" s="106">
        <v>0.02</v>
      </c>
      <c r="G54" s="13" t="s">
        <v>120</v>
      </c>
      <c r="H54" s="13" t="s">
        <v>121</v>
      </c>
      <c r="I54" s="23"/>
      <c r="J54" s="23"/>
      <c r="K54" s="23"/>
    </row>
    <row r="55" spans="1:13" ht="56.25" x14ac:dyDescent="0.2">
      <c r="A55" s="391" t="s">
        <v>38</v>
      </c>
      <c r="B55" s="392"/>
      <c r="C55" s="392"/>
      <c r="D55" s="392"/>
      <c r="E55" s="393"/>
      <c r="F55" s="106">
        <v>0.28000000000000003</v>
      </c>
      <c r="G55" s="13" t="s">
        <v>122</v>
      </c>
      <c r="H55" s="13" t="s">
        <v>123</v>
      </c>
    </row>
    <row r="56" spans="1:13" ht="90" x14ac:dyDescent="0.2">
      <c r="A56" s="391" t="s">
        <v>36</v>
      </c>
      <c r="B56" s="392"/>
      <c r="C56" s="392"/>
      <c r="D56" s="392"/>
      <c r="E56" s="393"/>
      <c r="F56" s="106">
        <v>0.03</v>
      </c>
      <c r="G56" s="13" t="s">
        <v>124</v>
      </c>
      <c r="H56" s="13" t="s">
        <v>125</v>
      </c>
    </row>
    <row r="57" spans="1:13" x14ac:dyDescent="0.2">
      <c r="A57" s="391" t="s">
        <v>7</v>
      </c>
      <c r="B57" s="392"/>
      <c r="C57" s="392"/>
      <c r="D57" s="392"/>
      <c r="E57" s="393"/>
      <c r="F57" s="15">
        <f>SUM(F52:F56)</f>
        <v>10.319999999999999</v>
      </c>
      <c r="G57" s="98"/>
      <c r="H57" s="98"/>
    </row>
    <row r="58" spans="1:13" ht="23.25" thickBot="1" x14ac:dyDescent="0.25">
      <c r="A58" s="391" t="s">
        <v>46</v>
      </c>
      <c r="B58" s="392"/>
      <c r="C58" s="392"/>
      <c r="D58" s="392"/>
      <c r="E58" s="393"/>
      <c r="F58" s="99">
        <f>F57%*$F$23</f>
        <v>4.107359999999999</v>
      </c>
      <c r="G58" s="63" t="s">
        <v>126</v>
      </c>
      <c r="H58" s="63" t="s">
        <v>127</v>
      </c>
    </row>
    <row r="59" spans="1:13" ht="13.5" thickBot="1" x14ac:dyDescent="0.25">
      <c r="A59" s="388" t="s">
        <v>128</v>
      </c>
      <c r="B59" s="388"/>
      <c r="C59" s="388"/>
      <c r="D59" s="388"/>
      <c r="E59" s="389"/>
      <c r="F59" s="12">
        <f>F57+F58</f>
        <v>14.427359999999997</v>
      </c>
      <c r="G59" s="232" t="s">
        <v>5</v>
      </c>
      <c r="H59" s="91"/>
    </row>
    <row r="60" spans="1:13" ht="13.5" thickBot="1" x14ac:dyDescent="0.25">
      <c r="A60" s="64"/>
      <c r="B60" s="64"/>
      <c r="C60" s="64"/>
      <c r="D60" s="64"/>
      <c r="E60" s="64"/>
      <c r="F60" s="84"/>
      <c r="G60" s="82"/>
      <c r="H60" s="82"/>
    </row>
    <row r="61" spans="1:13" ht="13.5" thickBot="1" x14ac:dyDescent="0.25">
      <c r="A61" s="395" t="s">
        <v>52</v>
      </c>
      <c r="B61" s="396"/>
      <c r="C61" s="396"/>
      <c r="D61" s="396"/>
      <c r="E61" s="396"/>
      <c r="F61" s="397"/>
      <c r="G61" s="397"/>
      <c r="H61" s="398"/>
    </row>
    <row r="62" spans="1:13" x14ac:dyDescent="0.2">
      <c r="A62" s="58"/>
      <c r="B62" s="58"/>
      <c r="C62" s="58"/>
      <c r="D62" s="58"/>
      <c r="E62" s="58"/>
      <c r="F62" s="81"/>
      <c r="G62" s="100"/>
      <c r="H62" s="100"/>
    </row>
    <row r="63" spans="1:13" ht="13.5" thickBot="1" x14ac:dyDescent="0.25">
      <c r="A63" s="387" t="s">
        <v>47</v>
      </c>
      <c r="B63" s="387"/>
      <c r="C63" s="387"/>
      <c r="D63" s="387"/>
      <c r="E63" s="387"/>
      <c r="F63" s="101">
        <f>F23</f>
        <v>39.799999999999997</v>
      </c>
      <c r="G63" s="58"/>
      <c r="H63" s="58"/>
    </row>
    <row r="64" spans="1:13" ht="13.5" thickBot="1" x14ac:dyDescent="0.25">
      <c r="A64" s="387" t="s">
        <v>48</v>
      </c>
      <c r="B64" s="387"/>
      <c r="C64" s="387"/>
      <c r="D64" s="387"/>
      <c r="E64" s="387"/>
      <c r="F64" s="101">
        <f>F31</f>
        <v>15.531779999999998</v>
      </c>
      <c r="G64" s="58"/>
      <c r="H64" s="58"/>
    </row>
    <row r="65" spans="1:8" ht="13.5" thickBot="1" x14ac:dyDescent="0.25">
      <c r="A65" s="387" t="s">
        <v>49</v>
      </c>
      <c r="B65" s="387"/>
      <c r="C65" s="387"/>
      <c r="D65" s="387"/>
      <c r="E65" s="387"/>
      <c r="F65" s="101">
        <f>F37</f>
        <v>4.1939999999999998E-2</v>
      </c>
      <c r="G65" s="88"/>
      <c r="H65" s="88"/>
    </row>
    <row r="66" spans="1:8" ht="13.5" thickBot="1" x14ac:dyDescent="0.25">
      <c r="A66" s="387" t="s">
        <v>50</v>
      </c>
      <c r="B66" s="387"/>
      <c r="C66" s="387"/>
      <c r="D66" s="387"/>
      <c r="E66" s="387"/>
      <c r="F66" s="101">
        <f>F48</f>
        <v>6.681239999999999</v>
      </c>
      <c r="G66" s="66"/>
      <c r="H66" s="66"/>
    </row>
    <row r="67" spans="1:8" ht="13.5" customHeight="1" thickBot="1" x14ac:dyDescent="0.25">
      <c r="A67" s="387" t="s">
        <v>51</v>
      </c>
      <c r="B67" s="387"/>
      <c r="C67" s="387"/>
      <c r="D67" s="387"/>
      <c r="E67" s="387"/>
      <c r="F67" s="101">
        <f>F59</f>
        <v>14.427359999999997</v>
      </c>
      <c r="G67" s="66"/>
      <c r="H67" s="66"/>
    </row>
    <row r="68" spans="1:8" ht="13.5" thickBot="1" x14ac:dyDescent="0.25">
      <c r="A68" s="388" t="s">
        <v>40</v>
      </c>
      <c r="B68" s="388"/>
      <c r="C68" s="388"/>
      <c r="D68" s="388"/>
      <c r="E68" s="389"/>
      <c r="F68" s="12">
        <f>SUM(F63:F67)</f>
        <v>76.482319999999987</v>
      </c>
      <c r="G68" s="233" t="s">
        <v>5</v>
      </c>
      <c r="H68" s="88"/>
    </row>
    <row r="69" spans="1:8" ht="15" x14ac:dyDescent="0.2">
      <c r="A69" s="102"/>
      <c r="B69" s="102"/>
      <c r="C69" s="102"/>
      <c r="D69" s="102"/>
      <c r="E69" s="102"/>
      <c r="F69" s="103"/>
      <c r="G69" s="103"/>
      <c r="H69" s="103"/>
    </row>
    <row r="70" spans="1:8" x14ac:dyDescent="0.2">
      <c r="A70" s="390" t="s">
        <v>19</v>
      </c>
      <c r="B70" s="390"/>
      <c r="C70" s="390"/>
      <c r="D70" s="390"/>
      <c r="E70" s="390"/>
      <c r="F70" s="81"/>
      <c r="G70" s="82"/>
      <c r="H70" s="82"/>
    </row>
    <row r="71" spans="1:8" x14ac:dyDescent="0.2">
      <c r="A71" s="24"/>
      <c r="B71" s="24"/>
      <c r="C71" s="24"/>
      <c r="D71" s="24"/>
      <c r="E71" s="24"/>
      <c r="F71" s="25"/>
      <c r="G71" s="26"/>
    </row>
    <row r="72" spans="1:8" x14ac:dyDescent="0.2">
      <c r="A72" s="24"/>
      <c r="B72" s="24"/>
      <c r="C72" s="24"/>
      <c r="D72" s="24"/>
      <c r="E72" s="24"/>
      <c r="F72" s="25"/>
      <c r="G72" s="26"/>
    </row>
    <row r="73" spans="1:8" x14ac:dyDescent="0.2">
      <c r="A73" s="24"/>
      <c r="B73" s="24"/>
      <c r="C73" s="24"/>
      <c r="D73" s="24"/>
      <c r="E73" s="24"/>
      <c r="F73" s="25"/>
      <c r="G73" s="26"/>
    </row>
    <row r="74" spans="1:8" x14ac:dyDescent="0.2">
      <c r="A74" s="24"/>
      <c r="B74" s="24"/>
      <c r="C74" s="24"/>
      <c r="D74" s="24"/>
      <c r="E74" s="24"/>
      <c r="F74" s="25"/>
      <c r="G74" s="26"/>
    </row>
  </sheetData>
  <sheetProtection password="F221" sheet="1" objects="1" scenarios="1" selectLockedCells="1"/>
  <mergeCells count="51">
    <mergeCell ref="A61:H61"/>
    <mergeCell ref="A1:H1"/>
    <mergeCell ref="A2:H2"/>
    <mergeCell ref="A3:H3"/>
    <mergeCell ref="A5:H5"/>
    <mergeCell ref="A6:H6"/>
    <mergeCell ref="A11:H11"/>
    <mergeCell ref="A13:G13"/>
    <mergeCell ref="A8:E9"/>
    <mergeCell ref="A15:E15"/>
    <mergeCell ref="A16:E16"/>
    <mergeCell ref="A17:E17"/>
    <mergeCell ref="A18:E18"/>
    <mergeCell ref="A19:E19"/>
    <mergeCell ref="A20:E20"/>
    <mergeCell ref="A22:E22"/>
    <mergeCell ref="A23:E23"/>
    <mergeCell ref="A27:E27"/>
    <mergeCell ref="A25:G25"/>
    <mergeCell ref="A28:E28"/>
    <mergeCell ref="A29:E29"/>
    <mergeCell ref="A30:E30"/>
    <mergeCell ref="A31:E31"/>
    <mergeCell ref="A35:E35"/>
    <mergeCell ref="A33:G33"/>
    <mergeCell ref="A36:E36"/>
    <mergeCell ref="A37:E37"/>
    <mergeCell ref="A41:E41"/>
    <mergeCell ref="A42:E42"/>
    <mergeCell ref="A48:E48"/>
    <mergeCell ref="A52:E52"/>
    <mergeCell ref="A53:E53"/>
    <mergeCell ref="A54:E54"/>
    <mergeCell ref="A43:E43"/>
    <mergeCell ref="A44:E44"/>
    <mergeCell ref="A45:E45"/>
    <mergeCell ref="A46:E46"/>
    <mergeCell ref="A47:E47"/>
    <mergeCell ref="A50:G50"/>
    <mergeCell ref="A55:E55"/>
    <mergeCell ref="A56:E56"/>
    <mergeCell ref="A57:E57"/>
    <mergeCell ref="A58:E58"/>
    <mergeCell ref="A59:E59"/>
    <mergeCell ref="A67:E67"/>
    <mergeCell ref="A68:E68"/>
    <mergeCell ref="A70:E70"/>
    <mergeCell ref="A63:E63"/>
    <mergeCell ref="A64:E64"/>
    <mergeCell ref="A65:E65"/>
    <mergeCell ref="A66:E66"/>
  </mergeCells>
  <conditionalFormatting sqref="H9">
    <cfRule type="expression" dxfId="3" priority="1">
      <formula>$F$9&lt;&gt;""</formula>
    </cfRule>
  </conditionalFormatting>
  <conditionalFormatting sqref="G8">
    <cfRule type="expression" dxfId="2" priority="4">
      <formula>$F$8&lt;&gt;""</formula>
    </cfRule>
  </conditionalFormatting>
  <conditionalFormatting sqref="G9">
    <cfRule type="expression" dxfId="1" priority="3">
      <formula>$F$9&lt;&gt;""</formula>
    </cfRule>
  </conditionalFormatting>
  <conditionalFormatting sqref="H8">
    <cfRule type="expression" dxfId="0" priority="2">
      <formula>$F$8&lt;&gt;""</formula>
    </cfRule>
  </conditionalFormatting>
  <printOptions horizontalCentered="1"/>
  <pageMargins left="0.19685039370078741" right="0.19685039370078741" top="0.74803149606299213" bottom="0.39370078740157483" header="0.19685039370078741" footer="0"/>
  <pageSetup paperSize="9" scale="65" orientation="portrait" r:id="rId1"/>
  <headerFooter>
    <oddHeader>&amp;C&amp;G&amp;R&amp;8&amp;P</oddHeader>
    <oddFooter>&amp;L&amp;8&amp;G
   &amp;"Arial,Negrito"&amp;K04+000SCCAT/CFIC/SECOFC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tabColor rgb="FFFFFF00"/>
  </sheetPr>
  <dimension ref="A1:B24"/>
  <sheetViews>
    <sheetView view="pageBreakPreview" zoomScaleNormal="115" zoomScaleSheetLayoutView="100" workbookViewId="0">
      <selection activeCell="C36" sqref="C36"/>
    </sheetView>
  </sheetViews>
  <sheetFormatPr defaultRowHeight="15" x14ac:dyDescent="0.25"/>
  <cols>
    <col min="1" max="1" width="41.5703125" style="27" customWidth="1"/>
    <col min="2" max="2" width="20" style="27" customWidth="1"/>
    <col min="3" max="16384" width="9.140625" style="1"/>
  </cols>
  <sheetData>
    <row r="1" spans="1:2" x14ac:dyDescent="0.25">
      <c r="A1" s="423" t="str">
        <f>'POSTO - Estimativa TRE'!A1:P1</f>
        <v>TRIBUNAL REGIONAL ELEITORAL DO PARANÁ</v>
      </c>
      <c r="B1" s="423"/>
    </row>
    <row r="2" spans="1:2" x14ac:dyDescent="0.25">
      <c r="A2" s="425" t="str">
        <f>'POSTO - Estimativa TRE'!A2:P2</f>
        <v xml:space="preserve">PLANILHA DE CUSTOS E FORMAÇÃO DE PREÇOS - ESTIMATIVA TRE </v>
      </c>
      <c r="B2" s="425"/>
    </row>
    <row r="3" spans="1:2" x14ac:dyDescent="0.25">
      <c r="A3" s="424" t="str">
        <f>'POSTO - Estimativa TRE'!A3:P3</f>
        <v>Serviços de Motorista</v>
      </c>
      <c r="B3" s="424"/>
    </row>
    <row r="4" spans="1:2" x14ac:dyDescent="0.25">
      <c r="A4" s="423"/>
      <c r="B4" s="423"/>
    </row>
    <row r="5" spans="1:2" ht="15" customHeight="1" x14ac:dyDescent="0.25">
      <c r="A5" s="419" t="str">
        <f>'POSTO - Estimativa TRE'!A8:P8</f>
        <v>NOME DA EMPRESA</v>
      </c>
      <c r="B5" s="420"/>
    </row>
    <row r="6" spans="1:2" ht="15" customHeight="1" x14ac:dyDescent="0.25">
      <c r="A6" s="421" t="str">
        <f>'POSTO - Estimativa TRE'!A9:P9</f>
        <v>CNPJ</v>
      </c>
      <c r="B6" s="422"/>
    </row>
    <row r="7" spans="1:2" ht="15.75" thickBot="1" x14ac:dyDescent="0.3">
      <c r="A7" s="68"/>
      <c r="B7" s="68"/>
    </row>
    <row r="8" spans="1:2" ht="30" customHeight="1" thickBot="1" x14ac:dyDescent="0.3">
      <c r="A8" s="395" t="s">
        <v>64</v>
      </c>
      <c r="B8" s="398"/>
    </row>
    <row r="9" spans="1:2" ht="15" customHeight="1" thickBot="1" x14ac:dyDescent="0.3">
      <c r="A9" s="39"/>
      <c r="B9" s="39"/>
    </row>
    <row r="10" spans="1:2" ht="15" customHeight="1" thickBot="1" x14ac:dyDescent="0.3">
      <c r="A10" s="69" t="s">
        <v>8</v>
      </c>
      <c r="B10" s="70" t="s">
        <v>9</v>
      </c>
    </row>
    <row r="11" spans="1:2" ht="15" customHeight="1" x14ac:dyDescent="0.25">
      <c r="A11" s="71" t="s">
        <v>65</v>
      </c>
      <c r="B11" s="118">
        <v>0.03</v>
      </c>
    </row>
    <row r="12" spans="1:2" ht="15" customHeight="1" x14ac:dyDescent="0.25">
      <c r="A12" s="72" t="s">
        <v>66</v>
      </c>
      <c r="B12" s="119">
        <v>6.7900000000000002E-2</v>
      </c>
    </row>
    <row r="13" spans="1:2" ht="15" customHeight="1" x14ac:dyDescent="0.25">
      <c r="A13" s="72" t="s">
        <v>137</v>
      </c>
      <c r="B13" s="119">
        <v>1.6500000000000001E-2</v>
      </c>
    </row>
    <row r="14" spans="1:2" ht="15" customHeight="1" x14ac:dyDescent="0.25">
      <c r="A14" s="72" t="s">
        <v>138</v>
      </c>
      <c r="B14" s="119">
        <v>7.5999999999999998E-2</v>
      </c>
    </row>
    <row r="15" spans="1:2" ht="15" customHeight="1" x14ac:dyDescent="0.25">
      <c r="A15" s="72" t="s">
        <v>139</v>
      </c>
      <c r="B15" s="120">
        <v>0.05</v>
      </c>
    </row>
    <row r="16" spans="1:2" ht="15" customHeight="1" thickBot="1" x14ac:dyDescent="0.3">
      <c r="A16" s="159" t="s">
        <v>140</v>
      </c>
      <c r="B16" s="120"/>
    </row>
    <row r="17" spans="1:2" ht="33.75" customHeight="1" thickBot="1" x14ac:dyDescent="0.3">
      <c r="A17" s="426" t="s">
        <v>141</v>
      </c>
      <c r="B17" s="426"/>
    </row>
    <row r="18" spans="1:2" ht="15" customHeight="1" thickBot="1" x14ac:dyDescent="0.3">
      <c r="A18" s="73" t="s">
        <v>18</v>
      </c>
      <c r="B18" s="112">
        <f>((1+B11)/(1-(B13+B14+B15+B16)-B12))-1</f>
        <v>0.30445795339412363</v>
      </c>
    </row>
    <row r="19" spans="1:2" ht="15" customHeight="1" x14ac:dyDescent="0.25">
      <c r="A19" s="74"/>
      <c r="B19" s="75"/>
    </row>
    <row r="20" spans="1:2" ht="15" customHeight="1" thickBot="1" x14ac:dyDescent="0.3">
      <c r="A20" s="76" t="s">
        <v>41</v>
      </c>
      <c r="B20" s="77"/>
    </row>
    <row r="21" spans="1:2" ht="15" customHeight="1" x14ac:dyDescent="0.25">
      <c r="A21" s="417" t="s">
        <v>67</v>
      </c>
      <c r="B21" s="418"/>
    </row>
    <row r="22" spans="1:2" ht="15" customHeight="1" x14ac:dyDescent="0.25">
      <c r="A22" s="78"/>
      <c r="B22" s="68"/>
    </row>
    <row r="23" spans="1:2" ht="15" customHeight="1" x14ac:dyDescent="0.25">
      <c r="A23" s="121" t="s">
        <v>19</v>
      </c>
      <c r="B23" s="39"/>
    </row>
    <row r="24" spans="1:2" ht="15" customHeight="1" x14ac:dyDescent="0.25">
      <c r="B24" s="254"/>
    </row>
  </sheetData>
  <sheetProtection password="F221" sheet="1" objects="1" scenarios="1" selectLockedCells="1"/>
  <mergeCells count="9">
    <mergeCell ref="A8:B8"/>
    <mergeCell ref="A21:B21"/>
    <mergeCell ref="A5:B5"/>
    <mergeCell ref="A6:B6"/>
    <mergeCell ref="A1:B1"/>
    <mergeCell ref="A3:B3"/>
    <mergeCell ref="A4:B4"/>
    <mergeCell ref="A2:B2"/>
    <mergeCell ref="A17:B17"/>
  </mergeCells>
  <printOptions horizontalCentered="1"/>
  <pageMargins left="0.19685039370078741" right="0.19685039370078741" top="1.1023622047244095" bottom="0.31496062992125984" header="0.31496062992125984" footer="7.874015748031496E-2"/>
  <pageSetup paperSize="9" orientation="portrait" r:id="rId1"/>
  <headerFooter>
    <oddHeader>&amp;C&amp;G&amp;R&amp;8&amp;P</oddHeader>
    <oddFooter>&amp;L&amp;"Arial,Negrito"&amp;8&amp;G
&amp;K04+000   SCCAT/CFIC/SECOFC</oddFoot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6">
    <tabColor rgb="FFFFFF00"/>
  </sheetPr>
  <dimension ref="A1:Y69"/>
  <sheetViews>
    <sheetView tabSelected="1" view="pageBreakPreview" zoomScaleNormal="115" zoomScaleSheetLayoutView="100" workbookViewId="0">
      <selection activeCell="H11" sqref="H11"/>
    </sheetView>
  </sheetViews>
  <sheetFormatPr defaultRowHeight="12.75" x14ac:dyDescent="0.2"/>
  <cols>
    <col min="1" max="1" width="5.5703125" style="171" customWidth="1"/>
    <col min="2" max="2" width="44.85546875" style="162" customWidth="1"/>
    <col min="3" max="6" width="13.7109375" style="162" customWidth="1"/>
    <col min="7" max="7" width="3.42578125" style="162" customWidth="1"/>
    <col min="8" max="11" width="13.7109375" style="162" customWidth="1"/>
    <col min="12" max="16" width="9.140625" style="162"/>
    <col min="17" max="17" width="10.7109375" style="162" customWidth="1"/>
    <col min="18" max="18" width="10.85546875" style="162" customWidth="1"/>
    <col min="19" max="25" width="9.140625" style="162"/>
    <col min="26" max="16384" width="9.140625" style="163"/>
  </cols>
  <sheetData>
    <row r="1" spans="1:18" ht="20.25" customHeight="1" x14ac:dyDescent="0.2">
      <c r="A1" s="430" t="str">
        <f>'POSTO - Estimativa TRE'!A1:P1</f>
        <v>TRIBUNAL REGIONAL ELEITORAL DO PARANÁ</v>
      </c>
      <c r="B1" s="430"/>
      <c r="C1" s="430"/>
      <c r="D1" s="430"/>
      <c r="E1" s="430"/>
      <c r="F1" s="430"/>
      <c r="G1" s="430"/>
      <c r="H1" s="430"/>
      <c r="I1" s="430"/>
      <c r="J1" s="430"/>
      <c r="K1" s="430"/>
      <c r="L1" s="48"/>
      <c r="M1" s="48"/>
      <c r="N1" s="48"/>
      <c r="O1" s="48"/>
      <c r="P1" s="48"/>
      <c r="Q1" s="48"/>
      <c r="R1" s="48"/>
    </row>
    <row r="2" spans="1:18" ht="15" customHeight="1" x14ac:dyDescent="0.2">
      <c r="A2" s="433" t="str">
        <f>'POSTO - Estimativa TRE'!A2:P2</f>
        <v xml:space="preserve">PLANILHA DE CUSTOS E FORMAÇÃO DE PREÇOS - ESTIMATIVA TRE </v>
      </c>
      <c r="B2" s="433"/>
      <c r="C2" s="433"/>
      <c r="D2" s="433"/>
      <c r="E2" s="433"/>
      <c r="F2" s="433"/>
      <c r="G2" s="433"/>
      <c r="H2" s="433"/>
      <c r="I2" s="433"/>
      <c r="J2" s="433"/>
      <c r="K2" s="433"/>
      <c r="L2" s="49"/>
      <c r="M2" s="49"/>
      <c r="N2" s="49"/>
      <c r="O2" s="49"/>
      <c r="P2" s="49"/>
      <c r="Q2" s="49"/>
      <c r="R2" s="49"/>
    </row>
    <row r="3" spans="1:18" ht="15.75" x14ac:dyDescent="0.25">
      <c r="A3" s="432" t="str">
        <f>'POSTO - Estimativa TRE'!A3:P3</f>
        <v>Serviços de Motorista</v>
      </c>
      <c r="B3" s="432"/>
      <c r="C3" s="432"/>
      <c r="D3" s="432"/>
      <c r="E3" s="432"/>
      <c r="F3" s="432"/>
      <c r="G3" s="432"/>
      <c r="H3" s="432"/>
      <c r="I3" s="432"/>
      <c r="J3" s="432"/>
      <c r="K3" s="432"/>
      <c r="L3" s="50"/>
      <c r="M3" s="50"/>
      <c r="N3" s="50"/>
      <c r="O3" s="50"/>
      <c r="P3" s="50"/>
      <c r="Q3" s="50"/>
      <c r="R3" s="50"/>
    </row>
    <row r="4" spans="1:18" ht="18" x14ac:dyDescent="0.25">
      <c r="A4" s="431"/>
      <c r="B4" s="431"/>
      <c r="C4" s="431"/>
      <c r="D4" s="431"/>
      <c r="E4" s="431"/>
      <c r="F4" s="431"/>
      <c r="G4" s="431"/>
      <c r="H4" s="431"/>
      <c r="I4" s="431"/>
      <c r="J4" s="431"/>
      <c r="K4" s="431"/>
      <c r="L4" s="51"/>
      <c r="M4" s="51"/>
      <c r="N4" s="51"/>
      <c r="O4" s="51"/>
      <c r="P4" s="51"/>
      <c r="Q4" s="51"/>
      <c r="R4" s="20"/>
    </row>
    <row r="5" spans="1:18" ht="12.75" customHeight="1" x14ac:dyDescent="0.25">
      <c r="A5" s="402" t="str">
        <f>'POSTO - Estimativa TRE'!A8:P8</f>
        <v>NOME DA EMPRESA</v>
      </c>
      <c r="B5" s="403"/>
      <c r="C5" s="403"/>
      <c r="D5" s="403"/>
      <c r="E5" s="403"/>
      <c r="F5" s="403"/>
      <c r="G5" s="403"/>
      <c r="H5" s="403"/>
      <c r="I5" s="403"/>
      <c r="J5" s="403"/>
      <c r="K5" s="404"/>
      <c r="L5" s="51"/>
      <c r="M5" s="51"/>
      <c r="N5" s="51"/>
      <c r="O5" s="51"/>
      <c r="P5" s="51"/>
      <c r="Q5" s="51"/>
      <c r="R5" s="20"/>
    </row>
    <row r="6" spans="1:18" ht="12.75" customHeight="1" x14ac:dyDescent="0.25">
      <c r="A6" s="405" t="str">
        <f>'POSTO - Estimativa TRE'!A9:P9</f>
        <v>CNPJ</v>
      </c>
      <c r="B6" s="406"/>
      <c r="C6" s="406"/>
      <c r="D6" s="406"/>
      <c r="E6" s="406"/>
      <c r="F6" s="406"/>
      <c r="G6" s="406"/>
      <c r="H6" s="406"/>
      <c r="I6" s="406"/>
      <c r="J6" s="406"/>
      <c r="K6" s="407"/>
      <c r="L6" s="51"/>
      <c r="M6" s="51"/>
      <c r="N6" s="51"/>
      <c r="O6" s="51"/>
      <c r="P6" s="51"/>
      <c r="Q6" s="51"/>
      <c r="R6" s="20"/>
    </row>
    <row r="7" spans="1:18" ht="12.75" customHeight="1" thickBot="1" x14ac:dyDescent="0.3">
      <c r="A7" s="66"/>
      <c r="B7" s="66"/>
      <c r="C7" s="66"/>
      <c r="D7" s="66"/>
      <c r="E7" s="66"/>
      <c r="F7" s="66"/>
      <c r="G7" s="66"/>
      <c r="H7" s="66"/>
      <c r="I7" s="66"/>
      <c r="J7" s="66"/>
      <c r="K7" s="66"/>
      <c r="L7" s="51"/>
      <c r="M7" s="51"/>
      <c r="N7" s="51"/>
      <c r="O7" s="51"/>
      <c r="P7" s="51"/>
      <c r="Q7" s="51"/>
      <c r="R7" s="20"/>
    </row>
    <row r="8" spans="1:18" ht="25.5" customHeight="1" thickBot="1" x14ac:dyDescent="0.3">
      <c r="A8" s="434" t="s">
        <v>176</v>
      </c>
      <c r="B8" s="435"/>
      <c r="C8" s="435"/>
      <c r="D8" s="435"/>
      <c r="E8" s="435"/>
      <c r="F8" s="435"/>
      <c r="G8" s="435"/>
      <c r="H8" s="435"/>
      <c r="I8" s="435"/>
      <c r="J8" s="435"/>
      <c r="K8" s="436"/>
      <c r="L8" s="164"/>
      <c r="M8" s="164"/>
      <c r="N8" s="164"/>
      <c r="O8" s="164"/>
      <c r="P8" s="164"/>
      <c r="Q8" s="164"/>
      <c r="R8" s="164"/>
    </row>
    <row r="9" spans="1:18" ht="25.5" customHeight="1" thickBot="1" x14ac:dyDescent="0.3">
      <c r="A9" s="428" t="s">
        <v>180</v>
      </c>
      <c r="B9" s="428"/>
      <c r="C9" s="55"/>
      <c r="D9" s="55"/>
      <c r="E9" s="55"/>
      <c r="F9" s="55"/>
      <c r="G9" s="55"/>
      <c r="H9" s="429" t="s">
        <v>217</v>
      </c>
      <c r="I9" s="429"/>
      <c r="J9" s="429"/>
      <c r="K9" s="429"/>
    </row>
    <row r="10" spans="1:18" ht="39" thickTop="1" x14ac:dyDescent="0.2">
      <c r="A10" s="173" t="s">
        <v>8</v>
      </c>
      <c r="B10" s="173" t="s">
        <v>155</v>
      </c>
      <c r="C10" s="173" t="s">
        <v>63</v>
      </c>
      <c r="D10" s="173" t="s">
        <v>181</v>
      </c>
      <c r="E10" s="174" t="s">
        <v>61</v>
      </c>
      <c r="F10" s="175" t="s">
        <v>62</v>
      </c>
      <c r="G10" s="54"/>
      <c r="H10" s="67" t="s">
        <v>57</v>
      </c>
      <c r="I10" s="67" t="s">
        <v>58</v>
      </c>
      <c r="J10" s="67" t="s">
        <v>59</v>
      </c>
      <c r="K10" s="67" t="s">
        <v>60</v>
      </c>
    </row>
    <row r="11" spans="1:18" ht="51" x14ac:dyDescent="0.2">
      <c r="A11" s="205">
        <v>1</v>
      </c>
      <c r="B11" s="65" t="s">
        <v>182</v>
      </c>
      <c r="C11" s="206">
        <v>3</v>
      </c>
      <c r="D11" s="206">
        <v>10</v>
      </c>
      <c r="E11" s="172">
        <f>K11</f>
        <v>192.96</v>
      </c>
      <c r="F11" s="170">
        <f>ROUND((C11*E11/D11),2)</f>
        <v>57.89</v>
      </c>
      <c r="G11" s="165"/>
      <c r="H11" s="160">
        <v>179.9</v>
      </c>
      <c r="I11" s="160">
        <v>199.99</v>
      </c>
      <c r="J11" s="160">
        <v>199</v>
      </c>
      <c r="K11" s="114">
        <f>ROUND((IF(AND(H11="",I11="",J11="")=TRUE,0,AVERAGE(H11:J11))),2)</f>
        <v>192.96</v>
      </c>
    </row>
    <row r="12" spans="1:18" ht="25.5" x14ac:dyDescent="0.2">
      <c r="A12" s="207">
        <v>2</v>
      </c>
      <c r="B12" s="208" t="s">
        <v>186</v>
      </c>
      <c r="C12" s="209">
        <v>1</v>
      </c>
      <c r="D12" s="209">
        <v>10</v>
      </c>
      <c r="E12" s="172">
        <f t="shared" ref="E12:E17" si="0">K12</f>
        <v>83.28</v>
      </c>
      <c r="F12" s="276">
        <f t="shared" ref="F12:F17" si="1">ROUND((C12*E12/D12),2)</f>
        <v>8.33</v>
      </c>
      <c r="G12" s="165"/>
      <c r="H12" s="161">
        <v>69.95</v>
      </c>
      <c r="I12" s="161">
        <v>79.989999999999995</v>
      </c>
      <c r="J12" s="161">
        <v>99.9</v>
      </c>
      <c r="K12" s="115">
        <f t="shared" ref="K12:K17" si="2">ROUND((IF(AND(H12="",I12="",J12="")=TRUE,0,AVERAGE(H12:J12))),2)</f>
        <v>83.28</v>
      </c>
    </row>
    <row r="13" spans="1:18" ht="25.5" x14ac:dyDescent="0.2">
      <c r="A13" s="205">
        <v>3</v>
      </c>
      <c r="B13" s="65" t="s">
        <v>184</v>
      </c>
      <c r="C13" s="206">
        <v>2</v>
      </c>
      <c r="D13" s="206">
        <v>10</v>
      </c>
      <c r="E13" s="172">
        <f t="shared" si="0"/>
        <v>28.57</v>
      </c>
      <c r="F13" s="170">
        <f t="shared" si="1"/>
        <v>5.71</v>
      </c>
      <c r="G13" s="165"/>
      <c r="H13" s="160">
        <v>19.899999999999999</v>
      </c>
      <c r="I13" s="160">
        <v>29.9</v>
      </c>
      <c r="J13" s="160">
        <v>35.9</v>
      </c>
      <c r="K13" s="114">
        <f t="shared" si="2"/>
        <v>28.57</v>
      </c>
    </row>
    <row r="14" spans="1:18" ht="38.25" x14ac:dyDescent="0.2">
      <c r="A14" s="207">
        <v>4</v>
      </c>
      <c r="B14" s="208" t="s">
        <v>185</v>
      </c>
      <c r="C14" s="209">
        <v>6</v>
      </c>
      <c r="D14" s="209">
        <v>10</v>
      </c>
      <c r="E14" s="172">
        <f t="shared" si="0"/>
        <v>88.79</v>
      </c>
      <c r="F14" s="276">
        <f t="shared" si="1"/>
        <v>53.27</v>
      </c>
      <c r="G14" s="165"/>
      <c r="H14" s="161">
        <v>79.900000000000006</v>
      </c>
      <c r="I14" s="161">
        <v>87.48</v>
      </c>
      <c r="J14" s="161">
        <v>99</v>
      </c>
      <c r="K14" s="115">
        <f>ROUND((IF(AND(H14="",I14="",J14="")=TRUE,0,AVERAGE(H14:J14))),2)</f>
        <v>88.79</v>
      </c>
    </row>
    <row r="15" spans="1:18" ht="25.5" x14ac:dyDescent="0.2">
      <c r="A15" s="205">
        <v>5</v>
      </c>
      <c r="B15" s="65" t="s">
        <v>183</v>
      </c>
      <c r="C15" s="206">
        <v>3</v>
      </c>
      <c r="D15" s="206">
        <v>10</v>
      </c>
      <c r="E15" s="172">
        <f t="shared" si="0"/>
        <v>38.82</v>
      </c>
      <c r="F15" s="170">
        <f t="shared" si="1"/>
        <v>11.65</v>
      </c>
      <c r="G15" s="165"/>
      <c r="H15" s="160">
        <v>32.659999999999997</v>
      </c>
      <c r="I15" s="160">
        <v>44</v>
      </c>
      <c r="J15" s="160">
        <v>39.799999999999997</v>
      </c>
      <c r="K15" s="114">
        <f t="shared" si="2"/>
        <v>38.82</v>
      </c>
    </row>
    <row r="16" spans="1:18" ht="25.5" x14ac:dyDescent="0.2">
      <c r="A16" s="207">
        <v>6</v>
      </c>
      <c r="B16" s="208" t="s">
        <v>188</v>
      </c>
      <c r="C16" s="209">
        <v>2</v>
      </c>
      <c r="D16" s="209">
        <v>10</v>
      </c>
      <c r="E16" s="172">
        <f t="shared" si="0"/>
        <v>113.26</v>
      </c>
      <c r="F16" s="276">
        <f t="shared" si="1"/>
        <v>22.65</v>
      </c>
      <c r="G16" s="165"/>
      <c r="H16" s="161">
        <v>99.99</v>
      </c>
      <c r="I16" s="161">
        <v>119.9</v>
      </c>
      <c r="J16" s="161">
        <v>119.9</v>
      </c>
      <c r="K16" s="115">
        <f t="shared" si="2"/>
        <v>113.26</v>
      </c>
    </row>
    <row r="17" spans="1:25" ht="51" x14ac:dyDescent="0.2">
      <c r="A17" s="205">
        <v>7</v>
      </c>
      <c r="B17" s="65" t="s">
        <v>187</v>
      </c>
      <c r="C17" s="206">
        <v>1</v>
      </c>
      <c r="D17" s="206">
        <v>10</v>
      </c>
      <c r="E17" s="172">
        <f t="shared" si="0"/>
        <v>136.16</v>
      </c>
      <c r="F17" s="170">
        <f t="shared" si="1"/>
        <v>13.62</v>
      </c>
      <c r="G17" s="165"/>
      <c r="H17" s="160">
        <v>118.33</v>
      </c>
      <c r="I17" s="160">
        <v>110.15</v>
      </c>
      <c r="J17" s="160">
        <v>179.99</v>
      </c>
      <c r="K17" s="114">
        <f t="shared" si="2"/>
        <v>136.16</v>
      </c>
    </row>
    <row r="18" spans="1:25" ht="25.5" customHeight="1" thickBot="1" x14ac:dyDescent="0.3">
      <c r="A18" s="428" t="s">
        <v>191</v>
      </c>
      <c r="B18" s="428"/>
      <c r="C18" s="55"/>
      <c r="D18" s="55"/>
      <c r="E18" s="55"/>
      <c r="F18" s="55"/>
      <c r="G18" s="55"/>
      <c r="H18" s="429" t="s">
        <v>217</v>
      </c>
      <c r="I18" s="429"/>
      <c r="J18" s="429"/>
      <c r="K18" s="429"/>
    </row>
    <row r="19" spans="1:25" ht="39" thickTop="1" x14ac:dyDescent="0.2">
      <c r="A19" s="173" t="s">
        <v>8</v>
      </c>
      <c r="B19" s="173" t="s">
        <v>155</v>
      </c>
      <c r="C19" s="173" t="s">
        <v>63</v>
      </c>
      <c r="D19" s="173" t="s">
        <v>181</v>
      </c>
      <c r="E19" s="174" t="s">
        <v>61</v>
      </c>
      <c r="F19" s="175" t="s">
        <v>62</v>
      </c>
      <c r="G19" s="54"/>
      <c r="H19" s="67" t="s">
        <v>57</v>
      </c>
      <c r="I19" s="67" t="s">
        <v>58</v>
      </c>
      <c r="J19" s="67" t="s">
        <v>59</v>
      </c>
      <c r="K19" s="67" t="s">
        <v>60</v>
      </c>
    </row>
    <row r="20" spans="1:25" ht="51" x14ac:dyDescent="0.2">
      <c r="A20" s="205">
        <v>1</v>
      </c>
      <c r="B20" s="65" t="s">
        <v>192</v>
      </c>
      <c r="C20" s="206">
        <v>3</v>
      </c>
      <c r="D20" s="206">
        <v>30</v>
      </c>
      <c r="E20" s="172">
        <f>K20</f>
        <v>406.32</v>
      </c>
      <c r="F20" s="170">
        <f>ROUND((C20*E20/D20),2)</f>
        <v>40.630000000000003</v>
      </c>
      <c r="G20" s="165"/>
      <c r="H20" s="160">
        <v>428</v>
      </c>
      <c r="I20" s="160">
        <v>350</v>
      </c>
      <c r="J20" s="160">
        <v>440.95</v>
      </c>
      <c r="K20" s="114">
        <f>ROUND((IF(AND(H20="",I20="",J20="")=TRUE,0,AVERAGE(H20:J20))),2)</f>
        <v>406.32</v>
      </c>
    </row>
    <row r="21" spans="1:25" ht="13.5" thickBot="1" x14ac:dyDescent="0.25">
      <c r="A21" s="271"/>
      <c r="B21" s="272"/>
      <c r="C21" s="273"/>
      <c r="D21" s="273"/>
      <c r="E21" s="111"/>
      <c r="F21" s="274"/>
      <c r="G21" s="165"/>
      <c r="H21" s="275"/>
      <c r="I21" s="275"/>
      <c r="J21" s="275"/>
      <c r="K21" s="116"/>
    </row>
    <row r="22" spans="1:25" ht="13.5" thickBot="1" x14ac:dyDescent="0.25">
      <c r="A22" s="271"/>
      <c r="B22" s="272"/>
      <c r="C22" s="273"/>
      <c r="D22" s="273"/>
      <c r="E22" s="177" t="s">
        <v>193</v>
      </c>
      <c r="F22" s="12">
        <f>SUM(F11:F17)+F20</f>
        <v>213.75</v>
      </c>
      <c r="G22" s="165"/>
      <c r="H22" s="275"/>
      <c r="I22" s="275"/>
      <c r="J22" s="275"/>
      <c r="K22" s="116"/>
    </row>
    <row r="23" spans="1:25" ht="30" customHeight="1" thickBot="1" x14ac:dyDescent="0.3">
      <c r="A23" s="427" t="s">
        <v>231</v>
      </c>
      <c r="B23" s="427"/>
      <c r="C23" s="316"/>
      <c r="D23" s="316"/>
      <c r="E23" s="316"/>
      <c r="F23" s="316"/>
      <c r="G23" s="56"/>
      <c r="H23" s="56"/>
      <c r="I23" s="56"/>
      <c r="J23" s="56"/>
      <c r="K23" s="56"/>
      <c r="U23" s="163"/>
      <c r="V23" s="163"/>
      <c r="W23" s="163"/>
      <c r="X23" s="163"/>
      <c r="Y23" s="163"/>
    </row>
    <row r="24" spans="1:25" ht="39" thickTop="1" x14ac:dyDescent="0.2">
      <c r="A24" s="317" t="s">
        <v>8</v>
      </c>
      <c r="B24" s="317" t="s">
        <v>155</v>
      </c>
      <c r="C24" s="317" t="s">
        <v>63</v>
      </c>
      <c r="D24" s="317" t="s">
        <v>181</v>
      </c>
      <c r="E24" s="318" t="s">
        <v>61</v>
      </c>
      <c r="F24" s="318" t="s">
        <v>62</v>
      </c>
      <c r="G24" s="56"/>
      <c r="H24" s="56"/>
      <c r="I24" s="56"/>
      <c r="J24" s="56"/>
      <c r="K24" s="56"/>
      <c r="U24" s="163"/>
      <c r="V24" s="163"/>
      <c r="W24" s="163"/>
      <c r="X24" s="163"/>
      <c r="Y24" s="163"/>
    </row>
    <row r="25" spans="1:25" ht="51" x14ac:dyDescent="0.2">
      <c r="A25" s="205">
        <v>1</v>
      </c>
      <c r="B25" s="65" t="s">
        <v>182</v>
      </c>
      <c r="C25" s="206">
        <v>3</v>
      </c>
      <c r="D25" s="328">
        <f>14+(11/30)</f>
        <v>14.366666666666667</v>
      </c>
      <c r="E25" s="170">
        <f>E11</f>
        <v>192.96</v>
      </c>
      <c r="F25" s="170">
        <f>ROUND((C25*E25/D25),2)</f>
        <v>40.29</v>
      </c>
      <c r="G25" s="56"/>
      <c r="H25" s="56"/>
      <c r="I25" s="56"/>
      <c r="J25" s="56"/>
      <c r="K25" s="56"/>
      <c r="U25" s="163"/>
      <c r="V25" s="163"/>
      <c r="W25" s="163"/>
      <c r="X25" s="163"/>
      <c r="Y25" s="163"/>
    </row>
    <row r="26" spans="1:25" ht="25.5" x14ac:dyDescent="0.2">
      <c r="A26" s="207">
        <v>2</v>
      </c>
      <c r="B26" s="208" t="s">
        <v>186</v>
      </c>
      <c r="C26" s="209">
        <v>1</v>
      </c>
      <c r="D26" s="329">
        <f>14+(11/30)</f>
        <v>14.366666666666667</v>
      </c>
      <c r="E26" s="276">
        <f t="shared" ref="E26:E31" si="3">E12</f>
        <v>83.28</v>
      </c>
      <c r="F26" s="276">
        <f t="shared" ref="F26:F31" si="4">ROUND((C26*E26/D26),2)</f>
        <v>5.8</v>
      </c>
      <c r="G26" s="56"/>
      <c r="H26" s="56"/>
      <c r="I26" s="56"/>
      <c r="J26" s="56"/>
      <c r="K26" s="56"/>
      <c r="U26" s="163"/>
      <c r="V26" s="163"/>
      <c r="W26" s="163"/>
      <c r="X26" s="163"/>
      <c r="Y26" s="163"/>
    </row>
    <row r="27" spans="1:25" ht="25.5" x14ac:dyDescent="0.2">
      <c r="A27" s="205">
        <v>3</v>
      </c>
      <c r="B27" s="65" t="s">
        <v>184</v>
      </c>
      <c r="C27" s="206">
        <v>2</v>
      </c>
      <c r="D27" s="328">
        <f t="shared" ref="D27:D31" si="5">14+(11/30)</f>
        <v>14.366666666666667</v>
      </c>
      <c r="E27" s="170">
        <f t="shared" si="3"/>
        <v>28.57</v>
      </c>
      <c r="F27" s="170">
        <f t="shared" si="4"/>
        <v>3.98</v>
      </c>
      <c r="G27" s="56"/>
      <c r="H27" s="56"/>
      <c r="I27" s="56"/>
      <c r="J27" s="56"/>
      <c r="K27" s="56"/>
      <c r="U27" s="163"/>
      <c r="V27" s="163"/>
      <c r="W27" s="163"/>
      <c r="X27" s="163"/>
      <c r="Y27" s="163"/>
    </row>
    <row r="28" spans="1:25" ht="38.25" x14ac:dyDescent="0.2">
      <c r="A28" s="207">
        <v>4</v>
      </c>
      <c r="B28" s="208" t="s">
        <v>185</v>
      </c>
      <c r="C28" s="209">
        <v>6</v>
      </c>
      <c r="D28" s="329">
        <f t="shared" si="5"/>
        <v>14.366666666666667</v>
      </c>
      <c r="E28" s="276">
        <f t="shared" si="3"/>
        <v>88.79</v>
      </c>
      <c r="F28" s="276">
        <f t="shared" si="4"/>
        <v>37.08</v>
      </c>
      <c r="G28" s="56"/>
      <c r="H28" s="56"/>
      <c r="I28" s="56"/>
      <c r="J28" s="56"/>
      <c r="K28" s="56"/>
      <c r="U28" s="163"/>
      <c r="V28" s="163"/>
      <c r="W28" s="163"/>
      <c r="X28" s="163"/>
      <c r="Y28" s="163"/>
    </row>
    <row r="29" spans="1:25" ht="25.5" x14ac:dyDescent="0.2">
      <c r="A29" s="205">
        <v>5</v>
      </c>
      <c r="B29" s="65" t="s">
        <v>183</v>
      </c>
      <c r="C29" s="206">
        <v>3</v>
      </c>
      <c r="D29" s="328">
        <f t="shared" si="5"/>
        <v>14.366666666666667</v>
      </c>
      <c r="E29" s="170">
        <f t="shared" si="3"/>
        <v>38.82</v>
      </c>
      <c r="F29" s="170">
        <f t="shared" si="4"/>
        <v>8.11</v>
      </c>
      <c r="G29" s="56"/>
      <c r="H29" s="56"/>
      <c r="I29" s="56"/>
      <c r="J29" s="56"/>
      <c r="K29" s="56"/>
      <c r="U29" s="163"/>
      <c r="V29" s="163"/>
      <c r="W29" s="163"/>
      <c r="X29" s="163"/>
      <c r="Y29" s="163"/>
    </row>
    <row r="30" spans="1:25" ht="25.5" x14ac:dyDescent="0.2">
      <c r="A30" s="207">
        <v>6</v>
      </c>
      <c r="B30" s="208" t="s">
        <v>188</v>
      </c>
      <c r="C30" s="209">
        <v>2</v>
      </c>
      <c r="D30" s="329">
        <f t="shared" si="5"/>
        <v>14.366666666666667</v>
      </c>
      <c r="E30" s="276">
        <f t="shared" si="3"/>
        <v>113.26</v>
      </c>
      <c r="F30" s="276">
        <f t="shared" si="4"/>
        <v>15.77</v>
      </c>
      <c r="G30" s="56"/>
      <c r="H30" s="56"/>
      <c r="I30" s="56"/>
      <c r="J30" s="56"/>
      <c r="K30" s="56"/>
      <c r="U30" s="163"/>
      <c r="V30" s="163"/>
      <c r="W30" s="163"/>
      <c r="X30" s="163"/>
      <c r="Y30" s="163"/>
    </row>
    <row r="31" spans="1:25" ht="51" x14ac:dyDescent="0.2">
      <c r="A31" s="205">
        <v>7</v>
      </c>
      <c r="B31" s="65" t="s">
        <v>187</v>
      </c>
      <c r="C31" s="206">
        <v>1</v>
      </c>
      <c r="D31" s="328">
        <f t="shared" si="5"/>
        <v>14.366666666666667</v>
      </c>
      <c r="E31" s="170">
        <f t="shared" si="3"/>
        <v>136.16</v>
      </c>
      <c r="F31" s="170">
        <f t="shared" si="4"/>
        <v>9.48</v>
      </c>
      <c r="G31" s="56"/>
      <c r="H31" s="56"/>
      <c r="I31" s="56"/>
      <c r="J31" s="56"/>
      <c r="K31" s="56"/>
      <c r="U31" s="163"/>
      <c r="V31" s="163"/>
      <c r="W31" s="163"/>
      <c r="X31" s="163"/>
      <c r="Y31" s="163"/>
    </row>
    <row r="32" spans="1:25" ht="30" customHeight="1" thickBot="1" x14ac:dyDescent="0.3">
      <c r="A32" s="324" t="s">
        <v>233</v>
      </c>
      <c r="B32" s="324"/>
      <c r="C32" s="327"/>
      <c r="D32" s="316"/>
      <c r="E32" s="316"/>
      <c r="F32" s="316"/>
      <c r="G32" s="56"/>
      <c r="H32" s="56"/>
      <c r="I32" s="56"/>
      <c r="J32" s="56"/>
      <c r="K32" s="56"/>
      <c r="U32" s="163"/>
      <c r="V32" s="163"/>
      <c r="W32" s="163"/>
      <c r="X32" s="163"/>
      <c r="Y32" s="163"/>
    </row>
    <row r="33" spans="1:25" ht="26.25" thickTop="1" x14ac:dyDescent="0.2">
      <c r="A33" s="173" t="s">
        <v>8</v>
      </c>
      <c r="B33" s="173" t="s">
        <v>155</v>
      </c>
      <c r="C33" s="173" t="s">
        <v>63</v>
      </c>
      <c r="D33" s="173" t="s">
        <v>223</v>
      </c>
      <c r="E33" s="175" t="s">
        <v>61</v>
      </c>
      <c r="F33" s="175" t="s">
        <v>62</v>
      </c>
      <c r="G33" s="56"/>
      <c r="H33" s="56"/>
      <c r="I33" s="56"/>
      <c r="J33" s="56"/>
      <c r="K33" s="56"/>
      <c r="U33" s="163"/>
      <c r="V33" s="163"/>
      <c r="W33" s="163"/>
      <c r="X33" s="163"/>
      <c r="Y33" s="163"/>
    </row>
    <row r="34" spans="1:25" ht="51" x14ac:dyDescent="0.2">
      <c r="A34" s="205">
        <v>1</v>
      </c>
      <c r="B34" s="319" t="s">
        <v>192</v>
      </c>
      <c r="C34" s="206">
        <v>2</v>
      </c>
      <c r="D34" s="328">
        <f t="shared" ref="D34" si="6">14+(11/30)</f>
        <v>14.366666666666667</v>
      </c>
      <c r="E34" s="170">
        <f>E20</f>
        <v>406.32</v>
      </c>
      <c r="F34" s="170">
        <f>ROUND((C34*E34/D34),2)</f>
        <v>56.56</v>
      </c>
      <c r="G34" s="56"/>
      <c r="H34" s="56"/>
      <c r="I34" s="56"/>
      <c r="J34" s="56"/>
      <c r="K34" s="56"/>
      <c r="U34" s="163"/>
      <c r="V34" s="163"/>
      <c r="W34" s="163"/>
      <c r="X34" s="163"/>
      <c r="Y34" s="163"/>
    </row>
    <row r="35" spans="1:25" ht="13.5" thickBot="1" x14ac:dyDescent="0.25">
      <c r="A35" s="271"/>
      <c r="B35" s="320"/>
      <c r="C35" s="273"/>
      <c r="D35" s="273"/>
      <c r="E35" s="111"/>
      <c r="F35" s="274"/>
      <c r="G35" s="56"/>
      <c r="H35" s="56"/>
      <c r="I35" s="56"/>
      <c r="J35" s="56"/>
      <c r="K35" s="56"/>
      <c r="U35" s="163"/>
      <c r="V35" s="163"/>
      <c r="W35" s="163"/>
      <c r="X35" s="163"/>
      <c r="Y35" s="163"/>
    </row>
    <row r="36" spans="1:25" ht="13.5" thickBot="1" x14ac:dyDescent="0.25">
      <c r="A36" s="271"/>
      <c r="B36" s="272"/>
      <c r="C36" s="273"/>
      <c r="D36" s="273"/>
      <c r="E36" s="177" t="s">
        <v>193</v>
      </c>
      <c r="F36" s="12">
        <f>SUM(F25:F31)+F34</f>
        <v>177.07</v>
      </c>
      <c r="G36" s="56"/>
      <c r="H36" s="56"/>
      <c r="I36" s="56"/>
      <c r="J36" s="56"/>
      <c r="K36" s="56"/>
      <c r="U36" s="163"/>
      <c r="V36" s="163"/>
      <c r="W36" s="163"/>
      <c r="X36" s="163"/>
      <c r="Y36" s="163"/>
    </row>
    <row r="37" spans="1:25" x14ac:dyDescent="0.2">
      <c r="A37" s="271"/>
      <c r="B37" s="272"/>
      <c r="C37" s="273"/>
      <c r="D37" s="273"/>
      <c r="E37" s="111"/>
      <c r="F37" s="274"/>
      <c r="G37" s="56"/>
      <c r="H37" s="56"/>
      <c r="I37" s="56"/>
      <c r="J37" s="56"/>
      <c r="K37" s="56"/>
      <c r="U37" s="163"/>
      <c r="V37" s="163"/>
      <c r="W37" s="163"/>
      <c r="X37" s="163"/>
      <c r="Y37" s="163"/>
    </row>
    <row r="38" spans="1:25" x14ac:dyDescent="0.2">
      <c r="A38" s="169"/>
      <c r="B38" s="229" t="s">
        <v>19</v>
      </c>
      <c r="C38" s="321"/>
      <c r="D38" s="56"/>
      <c r="E38" s="57"/>
      <c r="F38" s="322"/>
      <c r="G38" s="56"/>
      <c r="H38" s="56"/>
      <c r="I38" s="56"/>
      <c r="J38" s="56"/>
      <c r="K38" s="56"/>
      <c r="U38" s="163"/>
      <c r="V38" s="163"/>
      <c r="W38" s="163"/>
      <c r="X38" s="163"/>
      <c r="Y38" s="163"/>
    </row>
    <row r="39" spans="1:25" x14ac:dyDescent="0.2">
      <c r="E39" s="166"/>
      <c r="F39" s="166"/>
      <c r="G39" s="166"/>
      <c r="H39" s="166"/>
      <c r="I39" s="166"/>
      <c r="J39" s="166"/>
      <c r="K39" s="166"/>
    </row>
    <row r="40" spans="1:25" x14ac:dyDescent="0.2">
      <c r="E40" s="166"/>
      <c r="F40" s="166"/>
      <c r="G40" s="166"/>
      <c r="H40" s="166"/>
      <c r="I40" s="166"/>
      <c r="J40" s="166"/>
      <c r="K40" s="166"/>
    </row>
    <row r="41" spans="1:25" x14ac:dyDescent="0.2">
      <c r="E41" s="166"/>
      <c r="F41" s="166"/>
      <c r="G41" s="166"/>
      <c r="H41" s="166"/>
      <c r="I41" s="166"/>
      <c r="J41" s="166"/>
      <c r="K41" s="166"/>
    </row>
    <row r="42" spans="1:25" x14ac:dyDescent="0.2">
      <c r="E42" s="166"/>
      <c r="F42" s="166"/>
      <c r="G42" s="166"/>
      <c r="H42" s="166"/>
      <c r="I42" s="166"/>
      <c r="J42" s="166"/>
      <c r="K42" s="166"/>
    </row>
    <row r="43" spans="1:25" x14ac:dyDescent="0.2">
      <c r="E43" s="166"/>
      <c r="F43" s="166"/>
      <c r="G43" s="166"/>
      <c r="H43" s="166"/>
      <c r="I43" s="166"/>
      <c r="J43" s="166"/>
      <c r="K43" s="166"/>
    </row>
    <row r="44" spans="1:25" x14ac:dyDescent="0.2">
      <c r="E44" s="166"/>
      <c r="F44" s="166"/>
      <c r="G44" s="166"/>
      <c r="H44" s="166"/>
      <c r="I44" s="166"/>
      <c r="J44" s="166"/>
      <c r="K44" s="166"/>
    </row>
    <row r="45" spans="1:25" x14ac:dyDescent="0.2">
      <c r="E45" s="166"/>
      <c r="F45" s="166"/>
      <c r="G45" s="166"/>
      <c r="H45" s="166"/>
      <c r="I45" s="166"/>
      <c r="J45" s="166"/>
      <c r="K45" s="166"/>
    </row>
    <row r="46" spans="1:25" x14ac:dyDescent="0.2">
      <c r="E46" s="166"/>
      <c r="F46" s="166"/>
      <c r="G46" s="166"/>
      <c r="H46" s="166"/>
      <c r="I46" s="166"/>
      <c r="J46" s="166"/>
      <c r="K46" s="166"/>
    </row>
    <row r="47" spans="1:25" x14ac:dyDescent="0.2">
      <c r="E47" s="166"/>
      <c r="F47" s="166"/>
      <c r="G47" s="166"/>
      <c r="H47" s="166"/>
      <c r="I47" s="166"/>
      <c r="J47" s="166"/>
      <c r="K47" s="166"/>
    </row>
    <row r="48" spans="1:25" x14ac:dyDescent="0.2">
      <c r="E48" s="166"/>
      <c r="F48" s="166"/>
      <c r="G48" s="166"/>
      <c r="H48" s="166"/>
      <c r="I48" s="166"/>
      <c r="J48" s="166"/>
      <c r="K48" s="166"/>
    </row>
    <row r="49" spans="5:11" x14ac:dyDescent="0.2">
      <c r="E49" s="166"/>
      <c r="F49" s="166"/>
      <c r="G49" s="166"/>
      <c r="H49" s="166"/>
      <c r="I49" s="166"/>
      <c r="J49" s="166"/>
      <c r="K49" s="166"/>
    </row>
    <row r="50" spans="5:11" x14ac:dyDescent="0.2">
      <c r="E50" s="166"/>
      <c r="F50" s="166"/>
      <c r="G50" s="166"/>
      <c r="H50" s="166"/>
      <c r="I50" s="166"/>
      <c r="J50" s="166"/>
      <c r="K50" s="166"/>
    </row>
    <row r="51" spans="5:11" x14ac:dyDescent="0.2">
      <c r="E51" s="166"/>
      <c r="F51" s="166"/>
      <c r="G51" s="166"/>
      <c r="H51" s="166"/>
      <c r="I51" s="166"/>
      <c r="J51" s="166"/>
      <c r="K51" s="166"/>
    </row>
    <row r="52" spans="5:11" x14ac:dyDescent="0.2">
      <c r="E52" s="166"/>
      <c r="F52" s="166"/>
      <c r="G52" s="166"/>
      <c r="H52" s="166"/>
      <c r="I52" s="166"/>
      <c r="J52" s="166"/>
      <c r="K52" s="166"/>
    </row>
    <row r="53" spans="5:11" x14ac:dyDescent="0.2">
      <c r="E53" s="166"/>
      <c r="F53" s="166"/>
      <c r="G53" s="166"/>
      <c r="H53" s="166"/>
      <c r="I53" s="166"/>
      <c r="J53" s="166"/>
      <c r="K53" s="166"/>
    </row>
    <row r="54" spans="5:11" x14ac:dyDescent="0.2">
      <c r="E54" s="166"/>
      <c r="F54" s="166"/>
      <c r="G54" s="166"/>
      <c r="H54" s="166"/>
      <c r="I54" s="166"/>
      <c r="J54" s="166"/>
      <c r="K54" s="166"/>
    </row>
    <row r="55" spans="5:11" x14ac:dyDescent="0.2">
      <c r="E55" s="166"/>
      <c r="F55" s="166"/>
      <c r="G55" s="166"/>
      <c r="H55" s="166"/>
      <c r="I55" s="166"/>
      <c r="J55" s="166"/>
      <c r="K55" s="166"/>
    </row>
    <row r="56" spans="5:11" x14ac:dyDescent="0.2">
      <c r="E56" s="166"/>
      <c r="F56" s="166"/>
      <c r="G56" s="166"/>
      <c r="H56" s="166"/>
      <c r="I56" s="166"/>
      <c r="J56" s="166"/>
      <c r="K56" s="166"/>
    </row>
    <row r="57" spans="5:11" x14ac:dyDescent="0.2">
      <c r="E57" s="166"/>
      <c r="F57" s="166"/>
      <c r="G57" s="166"/>
      <c r="H57" s="166"/>
      <c r="I57" s="166"/>
      <c r="J57" s="166"/>
      <c r="K57" s="166"/>
    </row>
    <row r="58" spans="5:11" x14ac:dyDescent="0.2">
      <c r="E58" s="166"/>
      <c r="F58" s="166"/>
      <c r="G58" s="166"/>
      <c r="H58" s="166"/>
      <c r="I58" s="166"/>
      <c r="J58" s="166"/>
      <c r="K58" s="166"/>
    </row>
    <row r="59" spans="5:11" x14ac:dyDescent="0.2">
      <c r="E59" s="166"/>
      <c r="F59" s="166"/>
      <c r="G59" s="166"/>
      <c r="H59" s="166"/>
      <c r="I59" s="166"/>
      <c r="J59" s="166"/>
      <c r="K59" s="166"/>
    </row>
    <row r="60" spans="5:11" x14ac:dyDescent="0.2">
      <c r="E60" s="166"/>
      <c r="F60" s="166"/>
      <c r="G60" s="166"/>
      <c r="H60" s="166"/>
      <c r="I60" s="166"/>
      <c r="J60" s="166"/>
      <c r="K60" s="166"/>
    </row>
    <row r="61" spans="5:11" x14ac:dyDescent="0.2">
      <c r="E61" s="166"/>
      <c r="F61" s="166"/>
      <c r="G61" s="166"/>
      <c r="H61" s="166"/>
      <c r="I61" s="166"/>
      <c r="J61" s="166"/>
      <c r="K61" s="166"/>
    </row>
    <row r="62" spans="5:11" x14ac:dyDescent="0.2">
      <c r="E62" s="166"/>
      <c r="F62" s="166"/>
      <c r="G62" s="166"/>
      <c r="H62" s="166"/>
      <c r="I62" s="166"/>
      <c r="J62" s="166"/>
      <c r="K62" s="166"/>
    </row>
    <row r="63" spans="5:11" x14ac:dyDescent="0.2">
      <c r="E63" s="166"/>
      <c r="F63" s="166"/>
      <c r="G63" s="166"/>
      <c r="H63" s="166"/>
      <c r="I63" s="166"/>
      <c r="J63" s="166"/>
      <c r="K63" s="166"/>
    </row>
    <row r="64" spans="5:11" x14ac:dyDescent="0.2">
      <c r="E64" s="166"/>
      <c r="F64" s="166"/>
      <c r="G64" s="166"/>
      <c r="H64" s="166"/>
      <c r="I64" s="166"/>
      <c r="J64" s="166"/>
      <c r="K64" s="166"/>
    </row>
    <row r="65" spans="5:11" x14ac:dyDescent="0.2">
      <c r="E65" s="166"/>
      <c r="F65" s="166"/>
      <c r="G65" s="166"/>
      <c r="H65" s="166"/>
      <c r="I65" s="166"/>
      <c r="J65" s="166"/>
      <c r="K65" s="166"/>
    </row>
    <row r="66" spans="5:11" x14ac:dyDescent="0.2">
      <c r="E66" s="166"/>
      <c r="F66" s="166"/>
      <c r="G66" s="166"/>
      <c r="H66" s="166"/>
      <c r="I66" s="166"/>
      <c r="J66" s="166"/>
      <c r="K66" s="166"/>
    </row>
    <row r="67" spans="5:11" x14ac:dyDescent="0.2">
      <c r="E67" s="166"/>
      <c r="F67" s="166"/>
      <c r="G67" s="166"/>
      <c r="H67" s="166"/>
      <c r="I67" s="166"/>
      <c r="J67" s="166"/>
      <c r="K67" s="166"/>
    </row>
    <row r="68" spans="5:11" x14ac:dyDescent="0.2">
      <c r="E68" s="166"/>
      <c r="F68" s="166"/>
      <c r="G68" s="166"/>
      <c r="H68" s="166"/>
      <c r="I68" s="166"/>
      <c r="J68" s="166"/>
      <c r="K68" s="166"/>
    </row>
    <row r="69" spans="5:11" x14ac:dyDescent="0.2">
      <c r="E69" s="166"/>
      <c r="F69" s="166"/>
      <c r="G69" s="166"/>
      <c r="H69" s="166"/>
      <c r="I69" s="166"/>
      <c r="J69" s="166"/>
      <c r="K69" s="166"/>
    </row>
  </sheetData>
  <sheetProtection algorithmName="SHA-512" hashValue="zcNupYwIShEwxKlYydOmQYTJSQHuoaf/T56PMx6h0SdvtxeREMf/ayC4AHRUwzWKU6mpd9nSNZb6z/N/o2vMww==" saltValue="7fDHR+e0Jm21OxJcCgoidA==" spinCount="100000" sheet="1" objects="1" scenarios="1" selectLockedCells="1"/>
  <mergeCells count="12">
    <mergeCell ref="A23:B23"/>
    <mergeCell ref="A18:B18"/>
    <mergeCell ref="H18:K18"/>
    <mergeCell ref="A1:K1"/>
    <mergeCell ref="H9:K9"/>
    <mergeCell ref="A4:K4"/>
    <mergeCell ref="A3:K3"/>
    <mergeCell ref="A2:K2"/>
    <mergeCell ref="A9:B9"/>
    <mergeCell ref="A8:K8"/>
    <mergeCell ref="A6:K6"/>
    <mergeCell ref="A5:K5"/>
  </mergeCells>
  <printOptions horizontalCentered="1"/>
  <pageMargins left="0.27559055118110237" right="0.27559055118110237" top="0.6692913385826772" bottom="0.39370078740157483" header="0.15748031496062992" footer="3.937007874015748E-2"/>
  <pageSetup paperSize="9" scale="60" orientation="portrait" r:id="rId1"/>
  <headerFooter>
    <oddHeader>&amp;C&amp;G&amp;R&amp;8&amp;P</oddHeader>
    <oddFooter>&amp;L&amp;G
&amp;"Arial,Negrito"&amp;8&amp;K0070C0   SCCAT/CFIC/SECOFC</oddFooter>
  </headerFooter>
  <legacy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2">
    <tabColor rgb="FFFFFF00"/>
    <pageSetUpPr fitToPage="1"/>
  </sheetPr>
  <dimension ref="A1:U76"/>
  <sheetViews>
    <sheetView showGridLines="0" view="pageBreakPreview" zoomScaleNormal="115" zoomScaleSheetLayoutView="100" workbookViewId="0">
      <selection activeCell="A14" sqref="A14"/>
    </sheetView>
  </sheetViews>
  <sheetFormatPr defaultColWidth="11.42578125" defaultRowHeight="12.75" x14ac:dyDescent="0.2"/>
  <cols>
    <col min="1" max="1" width="5.85546875" style="47" customWidth="1"/>
    <col min="2" max="2" width="50.28515625" style="157" customWidth="1"/>
    <col min="3" max="9" width="14.7109375" style="47" customWidth="1"/>
    <col min="10" max="10" width="14.140625" style="47" customWidth="1"/>
    <col min="11" max="14" width="17.140625" style="47" customWidth="1"/>
    <col min="15" max="15" width="19.85546875" style="47" customWidth="1"/>
    <col min="16" max="16" width="17.140625" style="47" customWidth="1"/>
    <col min="17" max="17" width="34.28515625" style="47" customWidth="1"/>
    <col min="18" max="18" width="17.7109375" style="47" customWidth="1"/>
    <col min="19" max="19" width="13.42578125" style="47" customWidth="1"/>
    <col min="20" max="21" width="11.42578125" style="47" customWidth="1"/>
    <col min="22" max="22" width="16.5703125" style="47" customWidth="1"/>
    <col min="23" max="16384" width="11.42578125" style="47"/>
  </cols>
  <sheetData>
    <row r="1" spans="1:18" ht="18" x14ac:dyDescent="0.25">
      <c r="A1" s="438" t="str">
        <f>'POSTO - Estimativa TRE'!A1:P1</f>
        <v>TRIBUNAL REGIONAL ELEITORAL DO PARANÁ</v>
      </c>
      <c r="B1" s="438"/>
      <c r="C1" s="438"/>
      <c r="D1" s="438"/>
      <c r="E1" s="438"/>
      <c r="F1" s="438"/>
      <c r="G1" s="438"/>
      <c r="H1" s="438"/>
      <c r="I1" s="438"/>
    </row>
    <row r="2" spans="1:18" ht="15" customHeight="1" x14ac:dyDescent="0.2">
      <c r="A2" s="439" t="str">
        <f>'POSTO - Estimativa TRE'!A2:P2</f>
        <v xml:space="preserve">PLANILHA DE CUSTOS E FORMAÇÃO DE PREÇOS - ESTIMATIVA TRE </v>
      </c>
      <c r="B2" s="439"/>
      <c r="C2" s="439"/>
      <c r="D2" s="439"/>
      <c r="E2" s="439"/>
      <c r="F2" s="439"/>
      <c r="G2" s="439"/>
      <c r="H2" s="439"/>
      <c r="I2" s="439"/>
    </row>
    <row r="3" spans="1:18" x14ac:dyDescent="0.2">
      <c r="A3" s="440" t="str">
        <f>'POSTO - Estimativa TRE'!A3:P3</f>
        <v>Serviços de Motorista</v>
      </c>
      <c r="B3" s="440"/>
      <c r="C3" s="440"/>
      <c r="D3" s="440"/>
      <c r="E3" s="440"/>
      <c r="F3" s="440"/>
      <c r="G3" s="440"/>
      <c r="H3" s="440"/>
      <c r="I3" s="440"/>
    </row>
    <row r="4" spans="1:18" x14ac:dyDescent="0.2">
      <c r="A4" s="180"/>
      <c r="B4" s="178"/>
      <c r="C4" s="180"/>
      <c r="D4" s="180"/>
      <c r="E4" s="180"/>
      <c r="F4" s="180"/>
      <c r="G4" s="180"/>
      <c r="H4" s="180"/>
      <c r="I4" s="180"/>
    </row>
    <row r="5" spans="1:18" x14ac:dyDescent="0.2">
      <c r="A5" s="441" t="str">
        <f>'POSTO - Estimativa TRE'!A8:P8</f>
        <v>NOME DA EMPRESA</v>
      </c>
      <c r="B5" s="442"/>
      <c r="C5" s="442"/>
      <c r="D5" s="442"/>
      <c r="E5" s="442"/>
      <c r="F5" s="442"/>
      <c r="G5" s="442"/>
      <c r="H5" s="442"/>
      <c r="I5" s="443"/>
    </row>
    <row r="6" spans="1:18" x14ac:dyDescent="0.2">
      <c r="A6" s="444" t="str">
        <f>'POSTO - Estimativa TRE'!A9:P9</f>
        <v>CNPJ</v>
      </c>
      <c r="B6" s="445"/>
      <c r="C6" s="445"/>
      <c r="D6" s="445"/>
      <c r="E6" s="445"/>
      <c r="F6" s="445"/>
      <c r="G6" s="445"/>
      <c r="H6" s="445"/>
      <c r="I6" s="446"/>
    </row>
    <row r="7" spans="1:18" ht="13.5" thickBot="1" x14ac:dyDescent="0.25">
      <c r="A7" s="437"/>
      <c r="B7" s="437"/>
      <c r="C7" s="437"/>
      <c r="D7" s="437"/>
      <c r="E7" s="437"/>
      <c r="F7" s="437"/>
      <c r="G7" s="437"/>
      <c r="H7" s="437"/>
      <c r="I7" s="437"/>
    </row>
    <row r="8" spans="1:18" ht="25.5" customHeight="1" thickBot="1" x14ac:dyDescent="0.25">
      <c r="A8" s="447" t="s">
        <v>168</v>
      </c>
      <c r="B8" s="448"/>
      <c r="C8" s="448"/>
      <c r="D8" s="448"/>
      <c r="E8" s="448"/>
      <c r="F8" s="448"/>
      <c r="G8" s="448"/>
      <c r="H8" s="448"/>
      <c r="I8" s="449"/>
    </row>
    <row r="9" spans="1:18" x14ac:dyDescent="0.2">
      <c r="A9" s="122"/>
      <c r="B9" s="123"/>
      <c r="C9" s="122"/>
      <c r="D9" s="122"/>
      <c r="E9" s="122"/>
      <c r="F9" s="122"/>
      <c r="G9" s="122"/>
      <c r="H9" s="122"/>
      <c r="I9" s="122"/>
    </row>
    <row r="10" spans="1:18" ht="25.5" customHeight="1" x14ac:dyDescent="0.2">
      <c r="A10" s="124" t="s">
        <v>12</v>
      </c>
      <c r="B10" s="125" t="s">
        <v>20</v>
      </c>
      <c r="C10" s="113" t="s">
        <v>144</v>
      </c>
      <c r="D10" s="126"/>
      <c r="E10" s="122"/>
      <c r="F10" s="122"/>
      <c r="G10" s="122"/>
      <c r="H10" s="122"/>
      <c r="I10" s="234"/>
    </row>
    <row r="11" spans="1:18" ht="18" customHeight="1" x14ac:dyDescent="0.2">
      <c r="A11" s="127">
        <v>1</v>
      </c>
      <c r="B11" s="128" t="str">
        <f>'POSTO - Estimativa TRE'!B15</f>
        <v>Motorista - Apoio Administrativo - CBO 7824 - 44 hrs *</v>
      </c>
      <c r="C11" s="199">
        <v>44</v>
      </c>
      <c r="D11" s="198"/>
      <c r="E11" s="122"/>
      <c r="F11" s="122"/>
      <c r="G11" s="122"/>
      <c r="H11" s="122"/>
      <c r="I11" s="122"/>
    </row>
    <row r="12" spans="1:18" ht="18" customHeight="1" x14ac:dyDescent="0.2">
      <c r="A12" s="52">
        <v>2</v>
      </c>
      <c r="B12" s="201" t="str">
        <f>'POSTO - Estimativa TRE'!B16</f>
        <v>Motorista - Autoridades - CBO 7824 - 44 hrs</v>
      </c>
      <c r="C12" s="204">
        <v>44</v>
      </c>
      <c r="D12" s="198"/>
      <c r="E12" s="122"/>
      <c r="F12" s="122"/>
      <c r="G12" s="122"/>
      <c r="H12" s="122"/>
      <c r="I12" s="122"/>
    </row>
    <row r="13" spans="1:18" ht="18" customHeight="1" x14ac:dyDescent="0.2">
      <c r="A13" s="127">
        <v>3</v>
      </c>
      <c r="B13" s="128" t="str">
        <f>'POSTO - Estimativa TRE'!B17</f>
        <v>Motorista Supervisor - CBO 7824 - 44 hrs</v>
      </c>
      <c r="C13" s="199">
        <v>44</v>
      </c>
      <c r="D13" s="198"/>
      <c r="E13" s="122"/>
      <c r="F13" s="122"/>
      <c r="G13" s="122"/>
      <c r="H13" s="122"/>
      <c r="I13" s="122"/>
    </row>
    <row r="14" spans="1:18" x14ac:dyDescent="0.2">
      <c r="A14" s="323" t="s">
        <v>224</v>
      </c>
      <c r="B14" s="123"/>
      <c r="C14" s="122"/>
      <c r="D14" s="122"/>
      <c r="E14" s="122"/>
      <c r="F14" s="122"/>
      <c r="G14" s="122"/>
      <c r="H14" s="122"/>
      <c r="I14" s="122"/>
    </row>
    <row r="15" spans="1:18" ht="16.5" thickBot="1" x14ac:dyDescent="0.3">
      <c r="A15" s="450" t="s">
        <v>22</v>
      </c>
      <c r="B15" s="450"/>
      <c r="C15" s="450"/>
      <c r="D15" s="450"/>
      <c r="E15" s="450"/>
      <c r="F15" s="450"/>
      <c r="G15" s="450"/>
      <c r="H15" s="450"/>
      <c r="I15" s="450"/>
      <c r="J15" s="129"/>
      <c r="K15" s="130"/>
      <c r="L15" s="130"/>
      <c r="M15" s="130"/>
      <c r="N15" s="130"/>
      <c r="O15" s="130"/>
      <c r="P15" s="130"/>
      <c r="Q15" s="131"/>
    </row>
    <row r="16" spans="1:18" ht="64.5" customHeight="1" thickTop="1" x14ac:dyDescent="0.2">
      <c r="A16" s="451" t="s">
        <v>12</v>
      </c>
      <c r="B16" s="452" t="s">
        <v>20</v>
      </c>
      <c r="C16" s="451" t="s">
        <v>145</v>
      </c>
      <c r="D16" s="350" t="s">
        <v>169</v>
      </c>
      <c r="E16" s="235" t="s">
        <v>21</v>
      </c>
      <c r="F16" s="235" t="s">
        <v>17</v>
      </c>
      <c r="G16" s="454" t="s">
        <v>14</v>
      </c>
      <c r="H16" s="236" t="s">
        <v>64</v>
      </c>
      <c r="I16" s="350" t="s">
        <v>129</v>
      </c>
      <c r="J16" s="129"/>
      <c r="K16" s="130"/>
      <c r="L16" s="130"/>
      <c r="M16" s="130"/>
      <c r="N16" s="130"/>
      <c r="O16" s="130"/>
      <c r="P16" s="130"/>
      <c r="Q16" s="131"/>
      <c r="R16" s="133"/>
    </row>
    <row r="17" spans="1:18" x14ac:dyDescent="0.2">
      <c r="A17" s="451"/>
      <c r="B17" s="452"/>
      <c r="C17" s="453"/>
      <c r="D17" s="351"/>
      <c r="E17" s="59">
        <v>0.2</v>
      </c>
      <c r="F17" s="59">
        <f>'ENCARGOS SOCIAIS-Estimativa TRE'!F23/100</f>
        <v>0.39799999999999996</v>
      </c>
      <c r="G17" s="455"/>
      <c r="H17" s="59">
        <f>'CITL - Estimativa TRE'!B18</f>
        <v>0.30445795339412363</v>
      </c>
      <c r="I17" s="351"/>
      <c r="J17" s="129"/>
      <c r="K17" s="130"/>
      <c r="L17" s="130"/>
      <c r="M17" s="130"/>
      <c r="N17" s="130"/>
      <c r="O17" s="130"/>
      <c r="P17" s="130"/>
      <c r="Q17" s="131"/>
      <c r="R17" s="133"/>
    </row>
    <row r="18" spans="1:18" ht="18" customHeight="1" x14ac:dyDescent="0.2">
      <c r="A18" s="134">
        <v>1</v>
      </c>
      <c r="B18" s="128" t="str">
        <f>B11</f>
        <v>Motorista - Apoio Administrativo - CBO 7824 - 44 hrs *</v>
      </c>
      <c r="C18" s="239">
        <f>'POSTO - Estimativa TRE'!C15</f>
        <v>2243</v>
      </c>
      <c r="D18" s="135">
        <f>(C18/(C11*5))*1.5</f>
        <v>15.293181818181818</v>
      </c>
      <c r="E18" s="135">
        <f>D18*$E$17</f>
        <v>3.0586363636363636</v>
      </c>
      <c r="F18" s="136">
        <f>(D18+E18)*$F$17</f>
        <v>7.3040236363636355</v>
      </c>
      <c r="G18" s="136">
        <f t="shared" ref="G18" si="0">D18+E18+F18</f>
        <v>25.655841818181816</v>
      </c>
      <c r="H18" s="136">
        <f>G18*$H$17</f>
        <v>7.811125092567007</v>
      </c>
      <c r="I18" s="237">
        <f>ROUND((G18+H18),2)</f>
        <v>33.47</v>
      </c>
      <c r="J18" s="129"/>
      <c r="K18" s="130"/>
      <c r="L18" s="130"/>
      <c r="M18" s="130"/>
      <c r="N18" s="130"/>
      <c r="O18" s="130"/>
      <c r="P18" s="130"/>
      <c r="Q18" s="131"/>
      <c r="R18" s="133"/>
    </row>
    <row r="19" spans="1:18" ht="18" customHeight="1" x14ac:dyDescent="0.2">
      <c r="A19" s="200">
        <v>2</v>
      </c>
      <c r="B19" s="201" t="str">
        <f t="shared" ref="B19:B20" si="1">B12</f>
        <v>Motorista - Autoridades - CBO 7824 - 44 hrs</v>
      </c>
      <c r="C19" s="240">
        <f>'POSTO - Estimativa TRE'!C16</f>
        <v>2803.75</v>
      </c>
      <c r="D19" s="202">
        <f t="shared" ref="D19:D20" si="2">(C19/(C12*5))*1.5</f>
        <v>19.116477272727273</v>
      </c>
      <c r="E19" s="202">
        <f t="shared" ref="E19:E20" si="3">D19*$E$17</f>
        <v>3.8232954545454549</v>
      </c>
      <c r="F19" s="203">
        <f t="shared" ref="F19:F20" si="4">(D19+E19)*$F$17</f>
        <v>9.1300295454545459</v>
      </c>
      <c r="G19" s="203">
        <f t="shared" ref="G19:G20" si="5">D19+E19+F19</f>
        <v>32.069802272727273</v>
      </c>
      <c r="H19" s="203">
        <f t="shared" ref="H19:H20" si="6">G19*$H$17</f>
        <v>9.7639063657087597</v>
      </c>
      <c r="I19" s="238">
        <f t="shared" ref="I19:I20" si="7">ROUND((G19+H19),2)</f>
        <v>41.83</v>
      </c>
      <c r="J19" s="129"/>
      <c r="K19" s="130"/>
      <c r="L19" s="130"/>
      <c r="M19" s="130"/>
      <c r="N19" s="130"/>
      <c r="O19" s="130"/>
      <c r="P19" s="130"/>
      <c r="Q19" s="131"/>
      <c r="R19" s="133"/>
    </row>
    <row r="20" spans="1:18" ht="18" customHeight="1" x14ac:dyDescent="0.2">
      <c r="A20" s="134">
        <v>3</v>
      </c>
      <c r="B20" s="128" t="str">
        <f t="shared" si="1"/>
        <v>Motorista Supervisor - CBO 7824 - 44 hrs</v>
      </c>
      <c r="C20" s="239">
        <f>'POSTO - Estimativa TRE'!C17</f>
        <v>3364.5</v>
      </c>
      <c r="D20" s="135">
        <f t="shared" si="2"/>
        <v>22.939772727272725</v>
      </c>
      <c r="E20" s="135">
        <f t="shared" si="3"/>
        <v>4.5879545454545454</v>
      </c>
      <c r="F20" s="136">
        <f t="shared" si="4"/>
        <v>10.956035454545452</v>
      </c>
      <c r="G20" s="136">
        <f t="shared" si="5"/>
        <v>38.483762727272719</v>
      </c>
      <c r="H20" s="136">
        <f t="shared" si="6"/>
        <v>11.716687638850509</v>
      </c>
      <c r="I20" s="237">
        <f t="shared" si="7"/>
        <v>50.2</v>
      </c>
      <c r="J20" s="129"/>
      <c r="K20" s="130"/>
      <c r="L20" s="130"/>
      <c r="M20" s="130"/>
      <c r="N20" s="130"/>
      <c r="O20" s="130"/>
      <c r="P20" s="130"/>
      <c r="Q20" s="131"/>
      <c r="R20" s="133"/>
    </row>
    <row r="21" spans="1:18" x14ac:dyDescent="0.2">
      <c r="A21" s="137"/>
      <c r="B21" s="138"/>
      <c r="C21" s="139"/>
      <c r="D21" s="139"/>
      <c r="E21" s="139"/>
      <c r="F21" s="140"/>
      <c r="G21" s="140"/>
      <c r="H21" s="140"/>
      <c r="I21" s="141"/>
      <c r="J21" s="129"/>
      <c r="K21" s="130"/>
      <c r="L21" s="130"/>
      <c r="M21" s="130"/>
      <c r="N21" s="130"/>
      <c r="O21" s="130"/>
      <c r="P21" s="130"/>
      <c r="Q21" s="131"/>
      <c r="R21" s="133"/>
    </row>
    <row r="22" spans="1:18" ht="16.5" thickBot="1" x14ac:dyDescent="0.3">
      <c r="A22" s="450" t="s">
        <v>23</v>
      </c>
      <c r="B22" s="450"/>
      <c r="C22" s="450"/>
      <c r="D22" s="450"/>
      <c r="E22" s="450"/>
      <c r="F22" s="450"/>
      <c r="G22" s="450"/>
      <c r="H22" s="450"/>
      <c r="I22" s="450"/>
      <c r="J22" s="129"/>
      <c r="K22" s="130"/>
      <c r="L22" s="130"/>
      <c r="M22" s="130"/>
      <c r="N22" s="130"/>
      <c r="O22" s="130"/>
      <c r="P22" s="130"/>
      <c r="Q22" s="131"/>
      <c r="R22" s="133"/>
    </row>
    <row r="23" spans="1:18" ht="64.5" customHeight="1" thickTop="1" x14ac:dyDescent="0.2">
      <c r="A23" s="451" t="s">
        <v>12</v>
      </c>
      <c r="B23" s="452" t="s">
        <v>20</v>
      </c>
      <c r="C23" s="451" t="s">
        <v>145</v>
      </c>
      <c r="D23" s="350" t="s">
        <v>170</v>
      </c>
      <c r="E23" s="235" t="s">
        <v>21</v>
      </c>
      <c r="F23" s="235" t="s">
        <v>17</v>
      </c>
      <c r="G23" s="454" t="s">
        <v>14</v>
      </c>
      <c r="H23" s="236" t="s">
        <v>64</v>
      </c>
      <c r="I23" s="350" t="s">
        <v>130</v>
      </c>
      <c r="J23" s="129"/>
      <c r="K23" s="130"/>
      <c r="L23" s="130"/>
      <c r="M23" s="129"/>
      <c r="N23" s="130"/>
      <c r="O23" s="130"/>
      <c r="P23" s="130"/>
      <c r="Q23" s="131"/>
      <c r="R23" s="133"/>
    </row>
    <row r="24" spans="1:18" x14ac:dyDescent="0.2">
      <c r="A24" s="451"/>
      <c r="B24" s="452"/>
      <c r="C24" s="453"/>
      <c r="D24" s="351"/>
      <c r="E24" s="59">
        <v>0.2</v>
      </c>
      <c r="F24" s="59">
        <f>'ENCARGOS SOCIAIS-Estimativa TRE'!F23/100</f>
        <v>0.39799999999999996</v>
      </c>
      <c r="G24" s="455"/>
      <c r="H24" s="59">
        <f>'CITL - Estimativa TRE'!B18</f>
        <v>0.30445795339412363</v>
      </c>
      <c r="I24" s="351"/>
      <c r="J24" s="129"/>
      <c r="K24" s="130"/>
      <c r="L24" s="130"/>
      <c r="M24" s="130"/>
      <c r="N24" s="130"/>
      <c r="O24" s="130"/>
      <c r="P24" s="130"/>
      <c r="Q24" s="131"/>
      <c r="R24" s="133"/>
    </row>
    <row r="25" spans="1:18" ht="18" customHeight="1" x14ac:dyDescent="0.2">
      <c r="A25" s="134">
        <v>1</v>
      </c>
      <c r="B25" s="128" t="str">
        <f>B11</f>
        <v>Motorista - Apoio Administrativo - CBO 7824 - 44 hrs *</v>
      </c>
      <c r="C25" s="239">
        <f>'POSTO - Estimativa TRE'!C15</f>
        <v>2243</v>
      </c>
      <c r="D25" s="135">
        <f>(C25/(C11*5))*2</f>
        <v>20.390909090909091</v>
      </c>
      <c r="E25" s="135">
        <f>D25*$E$24</f>
        <v>4.0781818181818181</v>
      </c>
      <c r="F25" s="136">
        <f>(D25+E25)*$F$24</f>
        <v>9.7386981818181813</v>
      </c>
      <c r="G25" s="136">
        <f t="shared" ref="G25" si="8">D25+E25+F25</f>
        <v>34.207789090909088</v>
      </c>
      <c r="H25" s="136">
        <f>G25*$H$24</f>
        <v>10.414833456756011</v>
      </c>
      <c r="I25" s="237">
        <f t="shared" ref="I25" si="9">ROUND((G25+H25),2)</f>
        <v>44.62</v>
      </c>
      <c r="J25" s="129"/>
      <c r="K25" s="130"/>
      <c r="L25" s="130"/>
      <c r="M25" s="130"/>
      <c r="N25" s="130"/>
      <c r="O25" s="130"/>
      <c r="P25" s="130"/>
      <c r="Q25" s="131"/>
      <c r="R25" s="133"/>
    </row>
    <row r="26" spans="1:18" ht="18" customHeight="1" x14ac:dyDescent="0.2">
      <c r="A26" s="200">
        <v>2</v>
      </c>
      <c r="B26" s="201" t="str">
        <f t="shared" ref="B26:B27" si="10">B12</f>
        <v>Motorista - Autoridades - CBO 7824 - 44 hrs</v>
      </c>
      <c r="C26" s="240">
        <f>'POSTO - Estimativa TRE'!C16</f>
        <v>2803.75</v>
      </c>
      <c r="D26" s="202">
        <f t="shared" ref="D26:D27" si="11">(C26/(C12*5))*2</f>
        <v>25.488636363636363</v>
      </c>
      <c r="E26" s="202">
        <f t="shared" ref="E26:E27" si="12">D26*$E$24</f>
        <v>5.0977272727272727</v>
      </c>
      <c r="F26" s="203">
        <f t="shared" ref="F26:F27" si="13">(D26+E26)*$F$24</f>
        <v>12.173372727272726</v>
      </c>
      <c r="G26" s="203">
        <f t="shared" ref="G26:G27" si="14">D26+E26+F26</f>
        <v>42.759736363636364</v>
      </c>
      <c r="H26" s="203">
        <f t="shared" ref="H26:H27" si="15">G26*$H$24</f>
        <v>13.018541820945014</v>
      </c>
      <c r="I26" s="238">
        <f t="shared" ref="I26:I27" si="16">ROUND((G26+H26),2)</f>
        <v>55.78</v>
      </c>
      <c r="J26" s="129"/>
      <c r="K26" s="130"/>
      <c r="L26" s="130"/>
      <c r="M26" s="130"/>
      <c r="N26" s="130"/>
      <c r="O26" s="130"/>
      <c r="P26" s="130"/>
      <c r="Q26" s="131"/>
      <c r="R26" s="133"/>
    </row>
    <row r="27" spans="1:18" ht="18" customHeight="1" x14ac:dyDescent="0.2">
      <c r="A27" s="134">
        <v>3</v>
      </c>
      <c r="B27" s="128" t="str">
        <f t="shared" si="10"/>
        <v>Motorista Supervisor - CBO 7824 - 44 hrs</v>
      </c>
      <c r="C27" s="239">
        <f>'POSTO - Estimativa TRE'!C17</f>
        <v>3364.5</v>
      </c>
      <c r="D27" s="135">
        <f t="shared" si="11"/>
        <v>30.586363636363636</v>
      </c>
      <c r="E27" s="135">
        <f t="shared" si="12"/>
        <v>6.1172727272727272</v>
      </c>
      <c r="F27" s="136">
        <f t="shared" si="13"/>
        <v>14.608047272727271</v>
      </c>
      <c r="G27" s="136">
        <f t="shared" si="14"/>
        <v>51.311683636363632</v>
      </c>
      <c r="H27" s="136">
        <f t="shared" si="15"/>
        <v>15.622250185134014</v>
      </c>
      <c r="I27" s="237">
        <f t="shared" si="16"/>
        <v>66.930000000000007</v>
      </c>
      <c r="J27" s="129"/>
      <c r="K27" s="130"/>
      <c r="L27" s="130"/>
      <c r="M27" s="130"/>
      <c r="N27" s="130"/>
      <c r="O27" s="130"/>
      <c r="P27" s="130"/>
      <c r="Q27" s="131"/>
      <c r="R27" s="133"/>
    </row>
    <row r="28" spans="1:18" x14ac:dyDescent="0.2">
      <c r="A28" s="137"/>
      <c r="B28" s="142"/>
      <c r="C28" s="143"/>
      <c r="D28" s="143"/>
      <c r="E28" s="143"/>
      <c r="F28" s="144"/>
      <c r="G28" s="144"/>
      <c r="H28" s="145"/>
      <c r="I28" s="146"/>
      <c r="J28" s="129"/>
      <c r="K28" s="130"/>
      <c r="L28" s="130"/>
      <c r="M28" s="130"/>
      <c r="N28" s="130"/>
      <c r="O28" s="130"/>
      <c r="P28" s="130"/>
      <c r="Q28" s="131"/>
      <c r="R28" s="133"/>
    </row>
    <row r="29" spans="1:18" ht="16.5" thickBot="1" x14ac:dyDescent="0.3">
      <c r="A29" s="456" t="s">
        <v>24</v>
      </c>
      <c r="B29" s="456"/>
      <c r="C29" s="456"/>
      <c r="D29" s="456"/>
      <c r="E29" s="456"/>
      <c r="F29" s="456"/>
      <c r="G29" s="456"/>
      <c r="H29" s="456"/>
      <c r="I29" s="456"/>
      <c r="J29" s="129"/>
      <c r="K29" s="130"/>
      <c r="L29" s="130"/>
      <c r="M29" s="130"/>
      <c r="N29" s="130"/>
      <c r="O29" s="130"/>
      <c r="P29" s="130"/>
      <c r="Q29" s="131"/>
      <c r="R29" s="133"/>
    </row>
    <row r="30" spans="1:18" ht="64.5" customHeight="1" thickTop="1" x14ac:dyDescent="0.2">
      <c r="A30" s="451" t="s">
        <v>12</v>
      </c>
      <c r="B30" s="452" t="s">
        <v>20</v>
      </c>
      <c r="C30" s="457" t="s">
        <v>16</v>
      </c>
      <c r="D30" s="462" t="s">
        <v>146</v>
      </c>
      <c r="E30" s="147" t="s">
        <v>21</v>
      </c>
      <c r="F30" s="147" t="s">
        <v>17</v>
      </c>
      <c r="G30" s="458" t="s">
        <v>14</v>
      </c>
      <c r="H30" s="132" t="s">
        <v>64</v>
      </c>
      <c r="I30" s="460" t="s">
        <v>131</v>
      </c>
      <c r="J30" s="129"/>
      <c r="K30" s="130"/>
      <c r="L30" s="130"/>
      <c r="M30" s="130"/>
      <c r="N30" s="130"/>
      <c r="O30" s="130"/>
      <c r="P30" s="130"/>
      <c r="Q30" s="131"/>
      <c r="R30" s="133"/>
    </row>
    <row r="31" spans="1:18" x14ac:dyDescent="0.2">
      <c r="A31" s="451"/>
      <c r="B31" s="452"/>
      <c r="C31" s="453"/>
      <c r="D31" s="461"/>
      <c r="E31" s="59">
        <v>0.2</v>
      </c>
      <c r="F31" s="59">
        <f>'ENCARGOS SOCIAIS-Estimativa TRE'!F23/100</f>
        <v>0.39799999999999996</v>
      </c>
      <c r="G31" s="459"/>
      <c r="H31" s="59">
        <f>'CITL - Estimativa TRE'!B18</f>
        <v>0.30445795339412363</v>
      </c>
      <c r="I31" s="461"/>
      <c r="J31" s="129"/>
      <c r="K31" s="130"/>
      <c r="L31" s="130"/>
      <c r="M31" s="130"/>
      <c r="N31" s="130"/>
      <c r="O31" s="130"/>
      <c r="P31" s="130"/>
      <c r="Q31" s="131"/>
      <c r="R31" s="133"/>
    </row>
    <row r="32" spans="1:18" ht="18" customHeight="1" x14ac:dyDescent="0.2">
      <c r="A32" s="134">
        <v>1</v>
      </c>
      <c r="B32" s="128" t="str">
        <f>B11</f>
        <v>Motorista - Apoio Administrativo - CBO 7824 - 44 hrs *</v>
      </c>
      <c r="C32" s="239">
        <f>'POSTO - Estimativa TRE'!C15</f>
        <v>2243</v>
      </c>
      <c r="D32" s="135">
        <f>(((C32/(C11*5))*1.1428571)*1.2)*1.5</f>
        <v>20.973505707000001</v>
      </c>
      <c r="E32" s="135">
        <f>D32*$E$31</f>
        <v>4.1947011414000004</v>
      </c>
      <c r="F32" s="136">
        <f>(D32+E32)*$F$31</f>
        <v>10.016946325663199</v>
      </c>
      <c r="G32" s="136">
        <f t="shared" ref="G32" si="17">D32+E32+F32</f>
        <v>35.185153174063203</v>
      </c>
      <c r="H32" s="136">
        <f>G32*$H$31</f>
        <v>10.712399725234036</v>
      </c>
      <c r="I32" s="237">
        <f t="shared" ref="I32" si="18">ROUND((G32+H32),2)</f>
        <v>45.9</v>
      </c>
      <c r="J32" s="129"/>
      <c r="K32" s="130"/>
      <c r="L32" s="130"/>
      <c r="M32" s="130"/>
      <c r="N32" s="130"/>
      <c r="O32" s="130"/>
      <c r="P32" s="130"/>
      <c r="Q32" s="131"/>
      <c r="R32" s="133"/>
    </row>
    <row r="33" spans="1:18" ht="18" customHeight="1" x14ac:dyDescent="0.2">
      <c r="A33" s="200">
        <v>2</v>
      </c>
      <c r="B33" s="201" t="str">
        <f t="shared" ref="B33:B34" si="19">B12</f>
        <v>Motorista - Autoridades - CBO 7824 - 44 hrs</v>
      </c>
      <c r="C33" s="240">
        <f>'POSTO - Estimativa TRE'!C16</f>
        <v>2803.75</v>
      </c>
      <c r="D33" s="202">
        <f t="shared" ref="D33:D34" si="20">(((C33/(C12*5))*1.1428571)*1.2)*1.5</f>
        <v>26.216882133749998</v>
      </c>
      <c r="E33" s="202">
        <f t="shared" ref="E33:E34" si="21">D33*$E$31</f>
        <v>5.2433764267500003</v>
      </c>
      <c r="F33" s="203">
        <f t="shared" ref="F33:F34" si="22">(D33+E33)*$F$31</f>
        <v>12.521182907078998</v>
      </c>
      <c r="G33" s="203">
        <f t="shared" ref="G33:G34" si="23">D33+E33+F33</f>
        <v>43.981441467578996</v>
      </c>
      <c r="H33" s="203">
        <f t="shared" ref="H33:H34" si="24">G33*$H$31</f>
        <v>13.390499656542541</v>
      </c>
      <c r="I33" s="238">
        <f t="shared" ref="I33:I34" si="25">ROUND((G33+H33),2)</f>
        <v>57.37</v>
      </c>
      <c r="J33" s="129"/>
      <c r="K33" s="130"/>
      <c r="L33" s="130"/>
      <c r="M33" s="130"/>
      <c r="N33" s="130"/>
      <c r="O33" s="130"/>
      <c r="P33" s="130"/>
      <c r="Q33" s="131"/>
      <c r="R33" s="133"/>
    </row>
    <row r="34" spans="1:18" ht="18" customHeight="1" x14ac:dyDescent="0.2">
      <c r="A34" s="134">
        <v>3</v>
      </c>
      <c r="B34" s="128" t="str">
        <f t="shared" si="19"/>
        <v>Motorista Supervisor - CBO 7824 - 44 hrs</v>
      </c>
      <c r="C34" s="239">
        <f>'POSTO - Estimativa TRE'!C17</f>
        <v>3364.5</v>
      </c>
      <c r="D34" s="135">
        <f t="shared" si="20"/>
        <v>31.460258560499994</v>
      </c>
      <c r="E34" s="135">
        <f t="shared" si="21"/>
        <v>6.2920517120999992</v>
      </c>
      <c r="F34" s="136">
        <f t="shared" si="22"/>
        <v>15.025419488494796</v>
      </c>
      <c r="G34" s="136">
        <f t="shared" si="23"/>
        <v>52.77772976109479</v>
      </c>
      <c r="H34" s="136">
        <f t="shared" si="24"/>
        <v>16.06859958785105</v>
      </c>
      <c r="I34" s="237">
        <f t="shared" si="25"/>
        <v>68.849999999999994</v>
      </c>
      <c r="J34" s="129"/>
      <c r="K34" s="130"/>
      <c r="L34" s="130"/>
      <c r="M34" s="130"/>
      <c r="N34" s="130"/>
      <c r="O34" s="130"/>
      <c r="P34" s="130"/>
      <c r="Q34" s="131"/>
      <c r="R34" s="133"/>
    </row>
    <row r="35" spans="1:18" x14ac:dyDescent="0.2">
      <c r="A35" s="137"/>
      <c r="B35" s="138"/>
      <c r="C35" s="139"/>
      <c r="D35" s="148"/>
      <c r="E35" s="139"/>
      <c r="F35" s="140"/>
      <c r="G35" s="140"/>
      <c r="H35" s="140"/>
      <c r="I35" s="45"/>
      <c r="J35" s="129"/>
      <c r="K35" s="130"/>
      <c r="L35" s="130"/>
      <c r="M35" s="130"/>
      <c r="N35" s="130"/>
      <c r="O35" s="130"/>
      <c r="P35" s="130"/>
      <c r="Q35" s="131"/>
      <c r="R35" s="133"/>
    </row>
    <row r="36" spans="1:18" ht="16.5" thickBot="1" x14ac:dyDescent="0.3">
      <c r="A36" s="456" t="s">
        <v>25</v>
      </c>
      <c r="B36" s="456"/>
      <c r="C36" s="456"/>
      <c r="D36" s="456"/>
      <c r="E36" s="456"/>
      <c r="F36" s="456"/>
      <c r="G36" s="456"/>
      <c r="H36" s="456"/>
      <c r="I36" s="456"/>
      <c r="J36" s="129"/>
      <c r="K36" s="130"/>
      <c r="L36" s="130"/>
      <c r="M36" s="130"/>
      <c r="N36" s="130"/>
      <c r="O36" s="130"/>
      <c r="P36" s="130"/>
      <c r="Q36" s="131"/>
      <c r="R36" s="133"/>
    </row>
    <row r="37" spans="1:18" ht="64.5" customHeight="1" thickTop="1" x14ac:dyDescent="0.2">
      <c r="A37" s="451" t="s">
        <v>12</v>
      </c>
      <c r="B37" s="452" t="s">
        <v>20</v>
      </c>
      <c r="C37" s="457" t="s">
        <v>16</v>
      </c>
      <c r="D37" s="462" t="s">
        <v>147</v>
      </c>
      <c r="E37" s="147" t="s">
        <v>21</v>
      </c>
      <c r="F37" s="147" t="s">
        <v>17</v>
      </c>
      <c r="G37" s="458" t="s">
        <v>14</v>
      </c>
      <c r="H37" s="132" t="s">
        <v>64</v>
      </c>
      <c r="I37" s="460" t="s">
        <v>132</v>
      </c>
      <c r="J37" s="129"/>
      <c r="K37" s="130"/>
      <c r="L37" s="130"/>
      <c r="M37" s="130"/>
      <c r="N37" s="130"/>
      <c r="O37" s="130"/>
      <c r="P37" s="130"/>
      <c r="Q37" s="131"/>
      <c r="R37" s="133"/>
    </row>
    <row r="38" spans="1:18" x14ac:dyDescent="0.2">
      <c r="A38" s="451"/>
      <c r="B38" s="452"/>
      <c r="C38" s="453"/>
      <c r="D38" s="461"/>
      <c r="E38" s="59">
        <v>0.2</v>
      </c>
      <c r="F38" s="59">
        <f>'ENCARGOS SOCIAIS-Estimativa TRE'!F23/100</f>
        <v>0.39799999999999996</v>
      </c>
      <c r="G38" s="459"/>
      <c r="H38" s="59">
        <f>'CITL - Estimativa TRE'!B18</f>
        <v>0.30445795339412363</v>
      </c>
      <c r="I38" s="461"/>
      <c r="J38" s="129"/>
      <c r="K38" s="130"/>
      <c r="L38" s="130"/>
      <c r="M38" s="130"/>
      <c r="N38" s="130"/>
      <c r="O38" s="130"/>
      <c r="P38" s="130"/>
      <c r="Q38" s="131"/>
      <c r="R38" s="133"/>
    </row>
    <row r="39" spans="1:18" ht="18" customHeight="1" x14ac:dyDescent="0.2">
      <c r="A39" s="134">
        <v>1</v>
      </c>
      <c r="B39" s="128" t="str">
        <f>B11</f>
        <v>Motorista - Apoio Administrativo - CBO 7824 - 44 hrs *</v>
      </c>
      <c r="C39" s="239">
        <f>'POSTO - Estimativa TRE'!C15</f>
        <v>2243</v>
      </c>
      <c r="D39" s="135">
        <f>(((C39/(C11*5))*1.1428571)*1.2)*2</f>
        <v>27.964674276</v>
      </c>
      <c r="E39" s="135">
        <f>D39*$E$38</f>
        <v>5.5929348552000002</v>
      </c>
      <c r="F39" s="136">
        <f>(D39+E39)*$F$38</f>
        <v>13.355928434217599</v>
      </c>
      <c r="G39" s="136">
        <f t="shared" ref="G39" si="26">D39+E39+F39</f>
        <v>46.913537565417599</v>
      </c>
      <c r="H39" s="136">
        <f>G39*$H$38</f>
        <v>14.283199633645379</v>
      </c>
      <c r="I39" s="237">
        <f t="shared" ref="I39" si="27">ROUND((G39+H39),2)</f>
        <v>61.2</v>
      </c>
      <c r="J39" s="129"/>
      <c r="K39" s="130"/>
      <c r="L39" s="130"/>
      <c r="M39" s="130"/>
      <c r="N39" s="130"/>
      <c r="O39" s="130"/>
      <c r="P39" s="130"/>
      <c r="Q39" s="131"/>
      <c r="R39" s="133"/>
    </row>
    <row r="40" spans="1:18" ht="18" customHeight="1" x14ac:dyDescent="0.2">
      <c r="A40" s="200">
        <v>2</v>
      </c>
      <c r="B40" s="201" t="str">
        <f t="shared" ref="B40:B41" si="28">B12</f>
        <v>Motorista - Autoridades - CBO 7824 - 44 hrs</v>
      </c>
      <c r="C40" s="240">
        <f>'POSTO - Estimativa TRE'!C16</f>
        <v>2803.75</v>
      </c>
      <c r="D40" s="202">
        <f t="shared" ref="D40:D41" si="29">(((C40/(C12*5))*1.1428571)*1.2)*2</f>
        <v>34.955842844999999</v>
      </c>
      <c r="E40" s="202">
        <f t="shared" ref="E40:E41" si="30">D40*$E$38</f>
        <v>6.9911685690000001</v>
      </c>
      <c r="F40" s="203">
        <f t="shared" ref="F40:F41" si="31">(D40+E40)*$F$38</f>
        <v>16.694910542772</v>
      </c>
      <c r="G40" s="203">
        <f t="shared" ref="G40:G41" si="32">D40+E40+F40</f>
        <v>58.641921956772002</v>
      </c>
      <c r="H40" s="203">
        <f t="shared" ref="H40:H41" si="33">G40*$H$38</f>
        <v>17.853999542056727</v>
      </c>
      <c r="I40" s="238">
        <f t="shared" ref="I40:I41" si="34">ROUND((G40+H40),2)</f>
        <v>76.5</v>
      </c>
      <c r="J40" s="129"/>
      <c r="K40" s="130"/>
      <c r="L40" s="130"/>
      <c r="M40" s="130"/>
      <c r="N40" s="130"/>
      <c r="O40" s="130"/>
      <c r="P40" s="130"/>
      <c r="Q40" s="131"/>
      <c r="R40" s="133"/>
    </row>
    <row r="41" spans="1:18" ht="18" customHeight="1" x14ac:dyDescent="0.2">
      <c r="A41" s="134">
        <v>3</v>
      </c>
      <c r="B41" s="128" t="str">
        <f t="shared" si="28"/>
        <v>Motorista Supervisor - CBO 7824 - 44 hrs</v>
      </c>
      <c r="C41" s="239">
        <f>'POSTO - Estimativa TRE'!C17</f>
        <v>3364.5</v>
      </c>
      <c r="D41" s="135">
        <f t="shared" si="29"/>
        <v>41.947011413999995</v>
      </c>
      <c r="E41" s="135">
        <f t="shared" si="30"/>
        <v>8.389402282799999</v>
      </c>
      <c r="F41" s="136">
        <f t="shared" si="31"/>
        <v>20.033892651326397</v>
      </c>
      <c r="G41" s="136">
        <f t="shared" si="32"/>
        <v>70.370306348126391</v>
      </c>
      <c r="H41" s="136">
        <f t="shared" si="33"/>
        <v>21.424799450468068</v>
      </c>
      <c r="I41" s="237">
        <f t="shared" si="34"/>
        <v>91.8</v>
      </c>
      <c r="J41" s="129"/>
      <c r="K41" s="130"/>
      <c r="L41" s="130"/>
      <c r="M41" s="130"/>
      <c r="N41" s="130"/>
      <c r="O41" s="130"/>
      <c r="P41" s="130"/>
      <c r="Q41" s="131"/>
      <c r="R41" s="133"/>
    </row>
    <row r="42" spans="1:18" x14ac:dyDescent="0.2">
      <c r="A42" s="137"/>
      <c r="B42" s="142"/>
      <c r="C42" s="143"/>
      <c r="D42" s="143"/>
      <c r="E42" s="143"/>
      <c r="F42" s="144"/>
      <c r="G42" s="144"/>
      <c r="H42" s="145"/>
      <c r="I42" s="146"/>
      <c r="J42" s="130"/>
      <c r="K42" s="130"/>
      <c r="L42" s="130"/>
      <c r="M42" s="130"/>
      <c r="N42" s="130"/>
      <c r="O42" s="130"/>
      <c r="P42" s="130"/>
      <c r="Q42" s="130"/>
      <c r="R42" s="133"/>
    </row>
    <row r="43" spans="1:18" ht="16.5" customHeight="1" thickBot="1" x14ac:dyDescent="0.3">
      <c r="A43" s="463" t="s">
        <v>148</v>
      </c>
      <c r="B43" s="463"/>
      <c r="C43" s="463"/>
      <c r="D43" s="463"/>
      <c r="E43" s="463"/>
      <c r="F43" s="463"/>
      <c r="G43" s="463"/>
      <c r="H43" s="463"/>
      <c r="I43" s="463"/>
      <c r="J43" s="464"/>
      <c r="K43" s="464"/>
      <c r="L43" s="464"/>
      <c r="M43" s="464"/>
      <c r="N43" s="464"/>
      <c r="O43" s="464"/>
      <c r="P43" s="464"/>
      <c r="Q43" s="464"/>
      <c r="R43" s="133"/>
    </row>
    <row r="44" spans="1:18" ht="12.75" customHeight="1" thickTop="1" x14ac:dyDescent="0.2">
      <c r="A44" s="180"/>
      <c r="B44" s="180"/>
      <c r="C44" s="180"/>
      <c r="D44" s="180"/>
      <c r="E44" s="180"/>
      <c r="F44" s="180"/>
      <c r="G44" s="180"/>
      <c r="H44" s="180"/>
      <c r="I44" s="180"/>
      <c r="J44" s="181"/>
      <c r="K44" s="181"/>
      <c r="L44" s="181"/>
      <c r="M44" s="181"/>
      <c r="N44" s="181"/>
      <c r="O44" s="181"/>
      <c r="P44" s="181"/>
      <c r="Q44" s="181"/>
      <c r="R44" s="133"/>
    </row>
    <row r="45" spans="1:18" ht="12.75" customHeight="1" x14ac:dyDescent="0.2">
      <c r="A45" s="465" t="s">
        <v>225</v>
      </c>
      <c r="B45" s="465"/>
      <c r="C45" s="465"/>
      <c r="D45" s="465"/>
      <c r="E45" s="465"/>
      <c r="F45" s="149"/>
      <c r="G45" s="465" t="s">
        <v>175</v>
      </c>
      <c r="H45" s="465"/>
      <c r="I45" s="465"/>
      <c r="J45" s="181"/>
      <c r="K45" s="181"/>
      <c r="L45" s="181"/>
      <c r="M45" s="181"/>
      <c r="N45" s="181"/>
      <c r="O45" s="181"/>
      <c r="P45" s="181"/>
      <c r="Q45" s="181"/>
      <c r="R45" s="133"/>
    </row>
    <row r="46" spans="1:18" ht="50.1" customHeight="1" x14ac:dyDescent="0.2">
      <c r="A46" s="457" t="s">
        <v>12</v>
      </c>
      <c r="B46" s="466" t="s">
        <v>20</v>
      </c>
      <c r="C46" s="467" t="s">
        <v>134</v>
      </c>
      <c r="D46" s="125" t="s">
        <v>64</v>
      </c>
      <c r="E46" s="467" t="s">
        <v>133</v>
      </c>
      <c r="F46" s="178"/>
      <c r="G46" s="467" t="s">
        <v>134</v>
      </c>
      <c r="H46" s="125" t="s">
        <v>64</v>
      </c>
      <c r="I46" s="467" t="s">
        <v>135</v>
      </c>
      <c r="J46" s="181"/>
      <c r="K46" s="181"/>
      <c r="L46" s="181"/>
      <c r="M46" s="181"/>
      <c r="N46" s="181"/>
      <c r="O46" s="181"/>
      <c r="P46" s="181"/>
      <c r="Q46" s="181"/>
      <c r="R46" s="133"/>
    </row>
    <row r="47" spans="1:18" ht="12.75" customHeight="1" x14ac:dyDescent="0.2">
      <c r="A47" s="451"/>
      <c r="B47" s="452"/>
      <c r="C47" s="468"/>
      <c r="D47" s="104">
        <f>'CITL - Estimativa TRE'!B18</f>
        <v>0.30445795339412363</v>
      </c>
      <c r="E47" s="468"/>
      <c r="F47" s="179"/>
      <c r="G47" s="468"/>
      <c r="H47" s="104">
        <f>'CITL - Estimativa TRE'!B18</f>
        <v>0.30445795339412363</v>
      </c>
      <c r="I47" s="468"/>
      <c r="J47" s="181"/>
      <c r="K47" s="181"/>
      <c r="L47" s="181"/>
      <c r="M47" s="181"/>
      <c r="N47" s="181"/>
      <c r="O47" s="181"/>
      <c r="P47" s="181"/>
      <c r="Q47" s="181"/>
      <c r="R47" s="133"/>
    </row>
    <row r="48" spans="1:18" ht="18" customHeight="1" x14ac:dyDescent="0.2">
      <c r="A48" s="134">
        <v>1</v>
      </c>
      <c r="B48" s="128" t="str">
        <f>B11</f>
        <v>Motorista - Apoio Administrativo - CBO 7824 - 44 hrs *</v>
      </c>
      <c r="C48" s="241">
        <f>'POSTO - Estimativa TRE'!$H$14*'POSTO - Estimativa TRE'!$I$14</f>
        <v>9</v>
      </c>
      <c r="D48" s="150">
        <f>C48*$D$47</f>
        <v>2.7401215805471129</v>
      </c>
      <c r="E48" s="226">
        <f>ROUND((C48+D48),2)</f>
        <v>11.74</v>
      </c>
      <c r="F48" s="151"/>
      <c r="G48" s="241">
        <f>'POSTO - Estimativa TRE'!$F$14</f>
        <v>22</v>
      </c>
      <c r="H48" s="150">
        <f>G48*$H$47</f>
        <v>6.6980749746707193</v>
      </c>
      <c r="I48" s="226">
        <f>ROUND((G48+H48),2)</f>
        <v>28.7</v>
      </c>
      <c r="J48" s="181"/>
      <c r="K48" s="181"/>
      <c r="L48" s="181"/>
      <c r="M48" s="181"/>
      <c r="N48" s="181"/>
      <c r="O48" s="181"/>
      <c r="P48" s="181"/>
      <c r="Q48" s="181"/>
      <c r="R48" s="133"/>
    </row>
    <row r="49" spans="1:21" ht="18" customHeight="1" x14ac:dyDescent="0.2">
      <c r="A49" s="200">
        <v>2</v>
      </c>
      <c r="B49" s="201" t="str">
        <f t="shared" ref="B49:B50" si="35">B12</f>
        <v>Motorista - Autoridades - CBO 7824 - 44 hrs</v>
      </c>
      <c r="C49" s="242">
        <f>'POSTO - Estimativa TRE'!$H$14*'POSTO - Estimativa TRE'!$I$14</f>
        <v>9</v>
      </c>
      <c r="D49" s="203">
        <f t="shared" ref="D49:D50" si="36">C49*$D$47</f>
        <v>2.7401215805471129</v>
      </c>
      <c r="E49" s="227">
        <f t="shared" ref="E49:E50" si="37">ROUND((C49+D49),2)</f>
        <v>11.74</v>
      </c>
      <c r="F49" s="151"/>
      <c r="G49" s="242">
        <f>'POSTO - Estimativa TRE'!$F$14</f>
        <v>22</v>
      </c>
      <c r="H49" s="203">
        <f t="shared" ref="H49:H50" si="38">G49*$H$47</f>
        <v>6.6980749746707193</v>
      </c>
      <c r="I49" s="227">
        <f t="shared" ref="I49:I50" si="39">ROUND((G49+H49),2)</f>
        <v>28.7</v>
      </c>
      <c r="J49" s="181"/>
      <c r="K49" s="181"/>
      <c r="L49" s="181"/>
      <c r="M49" s="181"/>
      <c r="N49" s="181"/>
      <c r="O49" s="181"/>
      <c r="P49" s="181"/>
      <c r="Q49" s="181"/>
      <c r="R49" s="133"/>
    </row>
    <row r="50" spans="1:21" ht="18" customHeight="1" x14ac:dyDescent="0.2">
      <c r="A50" s="134">
        <v>3</v>
      </c>
      <c r="B50" s="128" t="str">
        <f t="shared" si="35"/>
        <v>Motorista Supervisor - CBO 7824 - 44 hrs</v>
      </c>
      <c r="C50" s="241">
        <f>'POSTO - Estimativa TRE'!$H$14*'POSTO - Estimativa TRE'!$I$14</f>
        <v>9</v>
      </c>
      <c r="D50" s="150">
        <f t="shared" si="36"/>
        <v>2.7401215805471129</v>
      </c>
      <c r="E50" s="226">
        <f t="shared" si="37"/>
        <v>11.74</v>
      </c>
      <c r="F50" s="151"/>
      <c r="G50" s="241">
        <f>'POSTO - Estimativa TRE'!$F$14</f>
        <v>22</v>
      </c>
      <c r="H50" s="150">
        <f t="shared" si="38"/>
        <v>6.6980749746707193</v>
      </c>
      <c r="I50" s="226">
        <f t="shared" si="39"/>
        <v>28.7</v>
      </c>
      <c r="J50" s="256"/>
      <c r="K50" s="256"/>
      <c r="L50" s="256"/>
      <c r="M50" s="256"/>
      <c r="N50" s="256"/>
      <c r="O50" s="256"/>
      <c r="P50" s="256"/>
      <c r="Q50" s="256"/>
      <c r="R50" s="133"/>
    </row>
    <row r="51" spans="1:21" ht="12.75" customHeight="1" x14ac:dyDescent="0.2">
      <c r="A51" s="223"/>
      <c r="B51" s="224"/>
      <c r="C51" s="225"/>
      <c r="D51" s="140"/>
      <c r="E51" s="141"/>
      <c r="F51" s="151"/>
      <c r="G51" s="225"/>
      <c r="H51" s="140"/>
      <c r="I51" s="141"/>
      <c r="J51" s="220"/>
      <c r="K51" s="220"/>
      <c r="L51" s="220"/>
      <c r="M51" s="220"/>
      <c r="N51" s="220"/>
      <c r="O51" s="220"/>
      <c r="P51" s="220"/>
      <c r="Q51" s="220"/>
      <c r="R51" s="133"/>
    </row>
    <row r="52" spans="1:21" s="222" customFormat="1" ht="16.5" customHeight="1" thickBot="1" x14ac:dyDescent="0.3">
      <c r="A52" s="428" t="s">
        <v>164</v>
      </c>
      <c r="B52" s="428"/>
      <c r="C52" s="428"/>
      <c r="D52" s="428"/>
      <c r="E52" s="428"/>
      <c r="F52" s="428"/>
      <c r="G52" s="428"/>
      <c r="H52" s="428"/>
      <c r="I52" s="428"/>
      <c r="J52" s="470"/>
      <c r="K52" s="470"/>
      <c r="L52" s="470"/>
      <c r="M52" s="470"/>
      <c r="N52" s="470"/>
      <c r="O52" s="470"/>
      <c r="P52" s="470"/>
      <c r="Q52" s="470"/>
      <c r="R52" s="221"/>
    </row>
    <row r="53" spans="1:21" ht="13.5" thickTop="1" x14ac:dyDescent="0.2">
      <c r="A53" s="122"/>
      <c r="B53" s="219"/>
      <c r="C53" s="219"/>
      <c r="D53" s="219"/>
      <c r="E53" s="219"/>
      <c r="F53" s="219"/>
      <c r="G53" s="219"/>
      <c r="H53" s="219"/>
      <c r="I53" s="219"/>
      <c r="J53" s="152"/>
      <c r="K53" s="152"/>
      <c r="L53" s="152"/>
      <c r="M53" s="152"/>
      <c r="N53" s="152"/>
      <c r="O53" s="152"/>
      <c r="P53" s="152"/>
      <c r="Q53" s="152"/>
      <c r="R53" s="153"/>
    </row>
    <row r="54" spans="1:21" x14ac:dyDescent="0.2">
      <c r="A54" s="122"/>
      <c r="B54" s="469" t="s">
        <v>196</v>
      </c>
      <c r="C54" s="471"/>
      <c r="D54" s="471"/>
      <c r="E54" s="471"/>
      <c r="F54" s="471"/>
      <c r="G54" s="471"/>
      <c r="H54" s="471"/>
      <c r="I54" s="471"/>
      <c r="J54" s="154"/>
      <c r="K54" s="472"/>
      <c r="L54" s="472"/>
      <c r="M54" s="472"/>
      <c r="N54" s="472"/>
      <c r="O54" s="472"/>
      <c r="P54" s="472"/>
      <c r="Q54" s="472"/>
      <c r="R54" s="473"/>
      <c r="S54" s="152"/>
    </row>
    <row r="55" spans="1:21" x14ac:dyDescent="0.2">
      <c r="A55" s="122"/>
      <c r="B55" s="469" t="s">
        <v>149</v>
      </c>
      <c r="C55" s="469"/>
      <c r="D55" s="469"/>
      <c r="E55" s="469"/>
      <c r="F55" s="469"/>
      <c r="G55" s="469"/>
      <c r="H55" s="469"/>
      <c r="I55" s="469"/>
      <c r="J55" s="152"/>
      <c r="K55" s="152"/>
      <c r="L55" s="152"/>
      <c r="M55" s="152"/>
      <c r="N55" s="152"/>
      <c r="O55" s="152"/>
      <c r="P55" s="152"/>
      <c r="Q55" s="152"/>
      <c r="R55" s="152"/>
      <c r="S55" s="152"/>
    </row>
    <row r="56" spans="1:21" ht="12.75" customHeight="1" x14ac:dyDescent="0.2">
      <c r="A56" s="122"/>
      <c r="B56" s="474" t="s">
        <v>210</v>
      </c>
      <c r="C56" s="474"/>
      <c r="D56" s="474"/>
      <c r="E56" s="474"/>
      <c r="F56" s="474"/>
      <c r="G56" s="474"/>
      <c r="H56" s="474"/>
      <c r="I56" s="474"/>
      <c r="J56" s="152"/>
      <c r="K56" s="152"/>
      <c r="L56" s="152"/>
      <c r="M56" s="152"/>
      <c r="N56" s="152"/>
      <c r="O56" s="152"/>
      <c r="P56" s="152"/>
      <c r="Q56" s="152"/>
      <c r="R56" s="152"/>
      <c r="S56" s="152"/>
    </row>
    <row r="57" spans="1:21" x14ac:dyDescent="0.2">
      <c r="A57" s="122"/>
      <c r="B57" s="474" t="s">
        <v>209</v>
      </c>
      <c r="C57" s="474"/>
      <c r="D57" s="474"/>
      <c r="E57" s="474"/>
      <c r="F57" s="474"/>
      <c r="G57" s="474"/>
      <c r="H57" s="474"/>
      <c r="I57" s="474"/>
      <c r="R57" s="152"/>
      <c r="S57" s="152"/>
      <c r="T57" s="155"/>
      <c r="U57" s="156"/>
    </row>
    <row r="58" spans="1:21" x14ac:dyDescent="0.2">
      <c r="A58" s="122"/>
      <c r="B58" s="469" t="s">
        <v>150</v>
      </c>
      <c r="C58" s="469"/>
      <c r="D58" s="469"/>
      <c r="E58" s="469"/>
      <c r="F58" s="469"/>
      <c r="G58" s="469"/>
      <c r="H58" s="469"/>
      <c r="I58" s="469"/>
      <c r="R58" s="152"/>
      <c r="S58" s="152"/>
      <c r="T58" s="155"/>
      <c r="U58" s="156"/>
    </row>
    <row r="63" spans="1:21" x14ac:dyDescent="0.2">
      <c r="J63" s="158"/>
      <c r="K63" s="158"/>
      <c r="L63" s="158"/>
      <c r="M63" s="158"/>
      <c r="N63" s="158"/>
      <c r="O63" s="158"/>
      <c r="P63" s="158"/>
    </row>
    <row r="66" spans="2:9" x14ac:dyDescent="0.2">
      <c r="B66" s="244"/>
      <c r="C66" s="243"/>
      <c r="D66" s="243"/>
      <c r="E66" s="243"/>
    </row>
    <row r="67" spans="2:9" x14ac:dyDescent="0.2">
      <c r="B67" s="244"/>
      <c r="C67" s="243"/>
      <c r="D67" s="243"/>
      <c r="E67" s="243"/>
    </row>
    <row r="68" spans="2:9" x14ac:dyDescent="0.2">
      <c r="B68" s="244"/>
      <c r="C68" s="243"/>
      <c r="D68" s="243"/>
      <c r="E68" s="243"/>
      <c r="H68" s="158"/>
      <c r="I68" s="158"/>
    </row>
    <row r="69" spans="2:9" x14ac:dyDescent="0.2">
      <c r="B69" s="244"/>
      <c r="C69" s="243"/>
      <c r="D69" s="243"/>
      <c r="E69" s="243"/>
    </row>
    <row r="70" spans="2:9" x14ac:dyDescent="0.2">
      <c r="B70" s="246"/>
      <c r="C70" s="245"/>
      <c r="D70" s="245"/>
      <c r="E70" s="245"/>
      <c r="F70" s="158"/>
      <c r="G70" s="158"/>
    </row>
    <row r="71" spans="2:9" x14ac:dyDescent="0.2">
      <c r="B71" s="244"/>
      <c r="C71" s="243"/>
      <c r="D71" s="243"/>
      <c r="E71" s="243"/>
    </row>
    <row r="72" spans="2:9" x14ac:dyDescent="0.2">
      <c r="B72" s="244"/>
      <c r="C72" s="243"/>
      <c r="D72" s="243"/>
      <c r="E72" s="243"/>
    </row>
    <row r="73" spans="2:9" x14ac:dyDescent="0.2">
      <c r="B73" s="244"/>
      <c r="C73" s="243"/>
      <c r="D73" s="243"/>
      <c r="E73" s="243"/>
    </row>
    <row r="74" spans="2:9" x14ac:dyDescent="0.2">
      <c r="B74" s="244"/>
      <c r="C74" s="243"/>
      <c r="D74" s="243"/>
      <c r="E74" s="243"/>
    </row>
    <row r="75" spans="2:9" x14ac:dyDescent="0.2">
      <c r="B75" s="244"/>
      <c r="C75" s="243"/>
      <c r="D75" s="243"/>
      <c r="E75" s="243"/>
    </row>
    <row r="76" spans="2:9" x14ac:dyDescent="0.2">
      <c r="B76" s="244"/>
      <c r="C76" s="243"/>
      <c r="D76" s="243"/>
      <c r="E76" s="243"/>
    </row>
  </sheetData>
  <sheetProtection password="F221" sheet="1" objects="1" scenarios="1" selectLockedCells="1"/>
  <mergeCells count="53">
    <mergeCell ref="B58:I58"/>
    <mergeCell ref="J52:Q52"/>
    <mergeCell ref="A52:I52"/>
    <mergeCell ref="B54:I54"/>
    <mergeCell ref="K54:R54"/>
    <mergeCell ref="B55:I55"/>
    <mergeCell ref="B56:I56"/>
    <mergeCell ref="B57:I57"/>
    <mergeCell ref="A43:I43"/>
    <mergeCell ref="J43:Q43"/>
    <mergeCell ref="G45:I45"/>
    <mergeCell ref="A46:A47"/>
    <mergeCell ref="B46:B47"/>
    <mergeCell ref="E46:E47"/>
    <mergeCell ref="I46:I47"/>
    <mergeCell ref="C46:C47"/>
    <mergeCell ref="G46:G47"/>
    <mergeCell ref="A45:E45"/>
    <mergeCell ref="A36:I36"/>
    <mergeCell ref="A37:A38"/>
    <mergeCell ref="B37:B38"/>
    <mergeCell ref="C37:C38"/>
    <mergeCell ref="G37:G38"/>
    <mergeCell ref="I37:I38"/>
    <mergeCell ref="D37:D38"/>
    <mergeCell ref="A29:I29"/>
    <mergeCell ref="A30:A31"/>
    <mergeCell ref="B30:B31"/>
    <mergeCell ref="C30:C31"/>
    <mergeCell ref="G30:G31"/>
    <mergeCell ref="I30:I31"/>
    <mergeCell ref="D30:D31"/>
    <mergeCell ref="A22:I22"/>
    <mergeCell ref="A23:A24"/>
    <mergeCell ref="B23:B24"/>
    <mergeCell ref="C23:C24"/>
    <mergeCell ref="G23:G24"/>
    <mergeCell ref="I23:I24"/>
    <mergeCell ref="D23:D24"/>
    <mergeCell ref="A8:I8"/>
    <mergeCell ref="A15:I15"/>
    <mergeCell ref="A16:A17"/>
    <mergeCell ref="B16:B17"/>
    <mergeCell ref="C16:C17"/>
    <mergeCell ref="G16:G17"/>
    <mergeCell ref="I16:I17"/>
    <mergeCell ref="D16:D17"/>
    <mergeCell ref="A7:I7"/>
    <mergeCell ref="A1:I1"/>
    <mergeCell ref="A2:I2"/>
    <mergeCell ref="A3:I3"/>
    <mergeCell ref="A5:I5"/>
    <mergeCell ref="A6:I6"/>
  </mergeCells>
  <printOptions horizontalCentered="1"/>
  <pageMargins left="0.11811023622047245" right="0.11811023622047245" top="0.6692913385826772" bottom="0.39370078740157483" header="0.15748031496062992" footer="7.874015748031496E-2"/>
  <pageSetup paperSize="9" scale="65" orientation="portrait" r:id="rId1"/>
  <headerFooter>
    <oddHeader>&amp;C&amp;G&amp;R&amp;8&amp;P</oddHeader>
    <oddFooter>&amp;L&amp;G
&amp;"Arial,Negrito"&amp;8&amp;K00B0F0SCCAT/CFIC/SECOFC</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8</vt:i4>
      </vt:variant>
    </vt:vector>
  </HeadingPairs>
  <TitlesOfParts>
    <vt:vector size="13" baseType="lpstr">
      <vt:lpstr>POSTO - Estimativa TRE</vt:lpstr>
      <vt:lpstr>ENCARGOS SOCIAIS-Estimativa TRE</vt:lpstr>
      <vt:lpstr>CITL - Estimativa TRE</vt:lpstr>
      <vt:lpstr>INSUMOS - Estimativa TRE</vt:lpstr>
      <vt:lpstr>HORA EXTRA - Estimativa TRE</vt:lpstr>
      <vt:lpstr>'CITL - Estimativa TRE'!Area_de_impressao</vt:lpstr>
      <vt:lpstr>'ENCARGOS SOCIAIS-Estimativa TRE'!Area_de_impressao</vt:lpstr>
      <vt:lpstr>'HORA EXTRA - Estimativa TRE'!Area_de_impressao</vt:lpstr>
      <vt:lpstr>'INSUMOS - Estimativa TRE'!Area_de_impressao</vt:lpstr>
      <vt:lpstr>'POSTO - Estimativa TRE'!Area_de_impressao</vt:lpstr>
      <vt:lpstr>'ENCARGOS SOCIAIS-Estimativa TRE'!Titulos_de_impressao</vt:lpstr>
      <vt:lpstr>'HORA EXTRA - Estimativa TRE'!Titulos_de_impressao</vt:lpstr>
      <vt:lpstr>'INSUMOS - Estimativa TRE'!Titulos_de_impressao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Divaní</cp:lastModifiedBy>
  <cp:lastPrinted>2021-05-29T01:05:50Z</cp:lastPrinted>
  <dcterms:created xsi:type="dcterms:W3CDTF">2002-06-10T15:51:10Z</dcterms:created>
  <dcterms:modified xsi:type="dcterms:W3CDTF">2021-08-04T15:43:26Z</dcterms:modified>
</cp:coreProperties>
</file>