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G:\Drives compartilhados\SELED\Arquivos que estavam na pasta SLIC\Edu\SLIC\PAD 2022 - 4140\Publicação\Comprasnet\"/>
    </mc:Choice>
  </mc:AlternateContent>
  <bookViews>
    <workbookView xWindow="0" yWindow="0" windowWidth="16380" windowHeight="7455" tabRatio="500"/>
  </bookViews>
  <sheets>
    <sheet name="Postos" sheetId="2" r:id="rId1"/>
    <sheet name="Encargos Sociais" sheetId="4" r:id="rId2"/>
    <sheet name="CITL" sheetId="5" r:id="rId3"/>
    <sheet name="Insumos" sheetId="6" r:id="rId4"/>
    <sheet name="Hora Extra" sheetId="7" r:id="rId5"/>
    <sheet name="Fiscalização" sheetId="8" r:id="rId6"/>
  </sheets>
  <definedNames>
    <definedName name="_xlnm.Print_Area" localSheetId="2">CITL!$A$1:$B$21</definedName>
    <definedName name="_xlnm.Print_Area" localSheetId="1">'Encargos Sociais'!$A$1:$H$70</definedName>
    <definedName name="_xlnm.Print_Area" localSheetId="5">Fiscalização!$A$1:$E$20</definedName>
    <definedName name="_xlnm.Print_Area" localSheetId="4">'Hora Extra'!$A$1:$H$39</definedName>
    <definedName name="_xlnm.Print_Area" localSheetId="3">Insumos!$A$1:$K$97</definedName>
    <definedName name="_xlnm.Print_Titles" localSheetId="1">'Encargos Sociais'!$1:$4</definedName>
    <definedName name="_xlnm.Print_Titles" localSheetId="4">'Hora Extra'!$1:$3</definedName>
    <definedName name="_xlnm.Print_Titles" localSheetId="3">Insumos!$1:$4</definedName>
  </definedNames>
  <calcPr calcId="152511"/>
  <extLst>
    <ext xmlns:loext="http://schemas.libreoffice.org/" uri="{7626C862-2A13-11E5-B345-FEFF819CDC9F}">
      <loext:extCalcPr stringRefSyntax="ExcelA1"/>
    </ext>
  </extLst>
</workbook>
</file>

<file path=xl/calcChain.xml><?xml version="1.0" encoding="utf-8"?>
<calcChain xmlns="http://schemas.openxmlformats.org/spreadsheetml/2006/main">
  <c r="E35" i="2" l="1"/>
  <c r="B35" i="2"/>
  <c r="B34" i="2"/>
  <c r="E34" i="2" s="1"/>
  <c r="D42" i="2" l="1"/>
  <c r="D41" i="2"/>
  <c r="F76" i="6"/>
  <c r="F80" i="6"/>
  <c r="F84" i="6"/>
  <c r="F88" i="6"/>
  <c r="F92" i="6"/>
  <c r="F74" i="6"/>
  <c r="F77" i="6"/>
  <c r="F78" i="6"/>
  <c r="F79" i="6"/>
  <c r="F81" i="6"/>
  <c r="F82" i="6"/>
  <c r="F83" i="6"/>
  <c r="F85" i="6"/>
  <c r="F86" i="6"/>
  <c r="F87" i="6"/>
  <c r="F89" i="6"/>
  <c r="F90" i="6"/>
  <c r="F91" i="6"/>
  <c r="F93" i="6"/>
  <c r="F94" i="6"/>
  <c r="F95" i="6"/>
  <c r="F75" i="6"/>
  <c r="F96" i="6" l="1"/>
  <c r="O15" i="2" s="1"/>
  <c r="O17" i="2" s="1"/>
  <c r="F42" i="6"/>
  <c r="F43" i="6"/>
  <c r="F44" i="6"/>
  <c r="F46" i="6"/>
  <c r="F47" i="6"/>
  <c r="F48" i="6"/>
  <c r="F50" i="6"/>
  <c r="F51" i="6"/>
  <c r="F52" i="6"/>
  <c r="F54" i="6"/>
  <c r="F55" i="6"/>
  <c r="F56" i="6"/>
  <c r="F58" i="6"/>
  <c r="F59" i="6"/>
  <c r="F60" i="6"/>
  <c r="F62" i="6"/>
  <c r="F63" i="6"/>
  <c r="F64" i="6"/>
  <c r="F66" i="6"/>
  <c r="F67" i="6"/>
  <c r="F68" i="6"/>
  <c r="F70" i="6"/>
  <c r="F45" i="6"/>
  <c r="F49" i="6"/>
  <c r="F53" i="6"/>
  <c r="F57" i="6"/>
  <c r="F61" i="6"/>
  <c r="F65" i="6"/>
  <c r="F69" i="6"/>
  <c r="F41" i="6"/>
  <c r="F40" i="6"/>
  <c r="F36" i="6"/>
  <c r="F35" i="6"/>
  <c r="F34" i="6"/>
  <c r="F33" i="6"/>
  <c r="F32" i="6"/>
  <c r="F31" i="6"/>
  <c r="F30" i="6"/>
  <c r="F22" i="6"/>
  <c r="F24" i="6"/>
  <c r="F25" i="6"/>
  <c r="F26" i="6"/>
  <c r="F37" i="6" l="1"/>
  <c r="F71" i="6"/>
  <c r="N15" i="2" s="1"/>
  <c r="F23" i="6"/>
  <c r="F21" i="6"/>
  <c r="F20" i="6"/>
  <c r="F27" i="6" l="1"/>
  <c r="M15" i="2" s="1"/>
  <c r="E41" i="2"/>
  <c r="E42" i="2"/>
  <c r="F17" i="6" l="1"/>
  <c r="Q15" i="2" s="1"/>
  <c r="J20" i="2" l="1"/>
  <c r="J19" i="2"/>
  <c r="H20" i="2"/>
  <c r="H19" i="2"/>
  <c r="M17" i="2" l="1"/>
  <c r="N17" i="2"/>
  <c r="A42" i="2"/>
  <c r="Q20" i="2"/>
  <c r="R20" i="2"/>
  <c r="C20" i="2"/>
  <c r="C17" i="2"/>
  <c r="L20" i="2" l="1"/>
  <c r="E20" i="2"/>
  <c r="D20" i="2"/>
  <c r="F32" i="7"/>
  <c r="C16" i="8"/>
  <c r="C17" i="8"/>
  <c r="B9" i="8"/>
  <c r="A41" i="2"/>
  <c r="A31" i="2"/>
  <c r="P20" i="2" l="1"/>
  <c r="P19" i="2"/>
  <c r="A6" i="8"/>
  <c r="A5" i="8"/>
  <c r="A3" i="8"/>
  <c r="A2" i="8"/>
  <c r="A1" i="8"/>
  <c r="A6" i="7"/>
  <c r="A5" i="7"/>
  <c r="A3" i="7"/>
  <c r="A2" i="7"/>
  <c r="A1" i="7"/>
  <c r="A3" i="6"/>
  <c r="A2" i="6"/>
  <c r="A3" i="5"/>
  <c r="A2" i="5"/>
  <c r="A6" i="4"/>
  <c r="A5" i="4"/>
  <c r="A3" i="4"/>
  <c r="A2" i="4"/>
  <c r="A1" i="4"/>
  <c r="B32" i="7" l="1"/>
  <c r="A11" i="7"/>
  <c r="A27" i="7" s="1"/>
  <c r="K5" i="6"/>
  <c r="A1" i="6"/>
  <c r="B18" i="5"/>
  <c r="V15" i="2" s="1"/>
  <c r="A1" i="5"/>
  <c r="F57" i="4"/>
  <c r="F46" i="4"/>
  <c r="F43" i="4"/>
  <c r="F42" i="4"/>
  <c r="F29" i="4"/>
  <c r="F21" i="4"/>
  <c r="F23" i="4" s="1"/>
  <c r="S17" i="2"/>
  <c r="K6" i="6"/>
  <c r="R17" i="2" l="1"/>
  <c r="H17" i="2"/>
  <c r="Q17" i="2"/>
  <c r="A23" i="7"/>
  <c r="A15" i="7"/>
  <c r="A32" i="7"/>
  <c r="E26" i="7"/>
  <c r="F36" i="4"/>
  <c r="F37" i="4" s="1"/>
  <c r="F65" i="4" s="1"/>
  <c r="F45" i="4"/>
  <c r="F48" i="4" s="1"/>
  <c r="F66" i="4" s="1"/>
  <c r="E18" i="7"/>
  <c r="A5" i="5"/>
  <c r="A8" i="6"/>
  <c r="B27" i="7"/>
  <c r="C27" i="7" s="1"/>
  <c r="B19" i="7"/>
  <c r="C19" i="7" s="1"/>
  <c r="C14" i="8"/>
  <c r="C15" i="8" s="1"/>
  <c r="B23" i="7"/>
  <c r="C23" i="7" s="1"/>
  <c r="B15" i="7"/>
  <c r="C15" i="7" s="1"/>
  <c r="J17" i="2"/>
  <c r="A6" i="5"/>
  <c r="A9" i="6"/>
  <c r="E22" i="7"/>
  <c r="E14" i="7"/>
  <c r="F63" i="4"/>
  <c r="F58" i="4"/>
  <c r="F59" i="4" s="1"/>
  <c r="F67" i="4" s="1"/>
  <c r="G31" i="7"/>
  <c r="G32" i="7" s="1"/>
  <c r="H32" i="7" s="1"/>
  <c r="G22" i="7"/>
  <c r="G14" i="7"/>
  <c r="C31" i="7"/>
  <c r="G26" i="7"/>
  <c r="G18" i="7"/>
  <c r="F30" i="4"/>
  <c r="F31" i="4" s="1"/>
  <c r="F64" i="4" s="1"/>
  <c r="A19" i="7"/>
  <c r="C19" i="2" l="1"/>
  <c r="T20" i="2"/>
  <c r="R19" i="2"/>
  <c r="Q19" i="2"/>
  <c r="C32" i="7"/>
  <c r="D32" i="7" s="1"/>
  <c r="C18" i="8"/>
  <c r="C19" i="8" s="1"/>
  <c r="D15" i="7"/>
  <c r="E15" i="7" s="1"/>
  <c r="F15" i="7" s="1"/>
  <c r="D27" i="7"/>
  <c r="D19" i="7"/>
  <c r="F68" i="4"/>
  <c r="D23" i="7"/>
  <c r="E23" i="7" s="1"/>
  <c r="F23" i="7" s="1"/>
  <c r="E19" i="2" l="1"/>
  <c r="L19" i="2"/>
  <c r="T19" i="2" s="1"/>
  <c r="D19" i="2"/>
  <c r="C20" i="8"/>
  <c r="G23" i="7"/>
  <c r="H23" i="7" s="1"/>
  <c r="G15" i="7"/>
  <c r="H15" i="7" s="1"/>
  <c r="E27" i="7"/>
  <c r="F27" i="7" s="1"/>
  <c r="F15" i="2"/>
  <c r="E19" i="7"/>
  <c r="F19" i="7" s="1"/>
  <c r="F20" i="2" l="1"/>
  <c r="G20" i="2" s="1"/>
  <c r="U20" i="2" s="1"/>
  <c r="V20" i="2" s="1"/>
  <c r="W20" i="2" s="1"/>
  <c r="B42" i="2" s="1"/>
  <c r="C42" i="2" s="1"/>
  <c r="F42" i="2" s="1"/>
  <c r="H42" i="2" s="1"/>
  <c r="L42" i="2" s="1"/>
  <c r="F19" i="2"/>
  <c r="F17" i="2"/>
  <c r="G17" i="2" s="1"/>
  <c r="G19" i="7"/>
  <c r="H19" i="7" s="1"/>
  <c r="G27" i="7"/>
  <c r="H27" i="7" s="1"/>
  <c r="G19" i="2" l="1"/>
  <c r="U19" i="2" s="1"/>
  <c r="V19" i="2" l="1"/>
  <c r="W19" i="2" s="1"/>
  <c r="B41" i="2" l="1"/>
  <c r="C41" i="2" s="1"/>
  <c r="F41" i="2" s="1"/>
  <c r="H41" i="2" s="1"/>
  <c r="L41" i="2" l="1"/>
  <c r="H43" i="2"/>
  <c r="F14" i="6" l="1"/>
  <c r="P15" i="2" s="1"/>
  <c r="P17" i="2" s="1"/>
  <c r="T17" i="2" s="1"/>
  <c r="U17" i="2" s="1"/>
  <c r="V17" i="2" l="1"/>
  <c r="W17" i="2" s="1"/>
  <c r="B31" i="2" l="1"/>
  <c r="D31" i="2" s="1"/>
  <c r="F31" i="2" s="1"/>
  <c r="F37" i="2" s="1"/>
  <c r="O42" i="2" l="1"/>
</calcChain>
</file>

<file path=xl/comments1.xml><?xml version="1.0" encoding="utf-8"?>
<comments xmlns="http://schemas.openxmlformats.org/spreadsheetml/2006/main">
  <authors>
    <author>Ana Maria</author>
  </authors>
  <commentList>
    <comment ref="H19" authorId="0" shapeId="0">
      <text>
        <r>
          <rPr>
            <b/>
            <sz val="9"/>
            <color indexed="81"/>
            <rFont val="Segoe UI"/>
            <family val="2"/>
          </rPr>
          <t>Ana Maria:</t>
        </r>
        <r>
          <rPr>
            <sz val="9"/>
            <color indexed="81"/>
            <rFont val="Segoe UI"/>
            <family val="2"/>
          </rPr>
          <t xml:space="preserve">
Considerando 15 dias.</t>
        </r>
      </text>
    </comment>
    <comment ref="J19" authorId="0" shapeId="0">
      <text>
        <r>
          <rPr>
            <b/>
            <sz val="9"/>
            <color indexed="81"/>
            <rFont val="Segoe UI"/>
            <family val="2"/>
          </rPr>
          <t>Ana Maria:</t>
        </r>
        <r>
          <rPr>
            <sz val="9"/>
            <color indexed="81"/>
            <rFont val="Segoe UI"/>
            <family val="2"/>
          </rPr>
          <t xml:space="preserve">
Considerando 15 dias.</t>
        </r>
      </text>
    </comment>
  </commentList>
</comments>
</file>

<file path=xl/comments2.xml><?xml version="1.0" encoding="utf-8"?>
<comments xmlns="http://schemas.openxmlformats.org/spreadsheetml/2006/main">
  <authors>
    <author>Ana Maria</author>
  </authors>
  <commentList>
    <comment ref="H12" authorId="0" shapeId="0">
      <text>
        <r>
          <rPr>
            <sz val="9"/>
            <color indexed="81"/>
            <rFont val="Segoe UI"/>
            <family val="2"/>
          </rPr>
          <t>NAPEM
Se não tiver preço, deixe o campo em branco. Caso informe R$0,00, a fórmula calculará a Média com o 0,00.</t>
        </r>
      </text>
    </comment>
  </commentList>
</comments>
</file>

<file path=xl/sharedStrings.xml><?xml version="1.0" encoding="utf-8"?>
<sst xmlns="http://schemas.openxmlformats.org/spreadsheetml/2006/main" count="402" uniqueCount="318">
  <si>
    <t>PAD:</t>
  </si>
  <si>
    <t>Licitação:</t>
  </si>
  <si>
    <t>Data da Proposta:</t>
  </si>
  <si>
    <t>Empresa</t>
  </si>
  <si>
    <t>CNPJ</t>
  </si>
  <si>
    <t>PERÍODO REGULAR</t>
  </si>
  <si>
    <t>Item</t>
  </si>
  <si>
    <t>Vigência
(Meses)</t>
  </si>
  <si>
    <t>Valor Total Contratual:</t>
  </si>
  <si>
    <t>TRIBUNAL REGIONAL ELEITORAL DO PARANÁ</t>
  </si>
  <si>
    <t>DESCRIÇÃO DO SERVIÇO</t>
  </si>
  <si>
    <t xml:space="preserve">MONTANTE A </t>
  </si>
  <si>
    <t>MONTANTE A</t>
  </si>
  <si>
    <t xml:space="preserve">MONTANTE B </t>
  </si>
  <si>
    <t>MONTANTE B</t>
  </si>
  <si>
    <t>A + B</t>
  </si>
  <si>
    <t>CITL - CUSTOS INDIRETOS, TRIBUTOS E LUCRO
(Vide Aba)</t>
  </si>
  <si>
    <t>VALOR DO POSTO - UNITÁRIO MENSAL
(A+B+CITL)</t>
  </si>
  <si>
    <t>SALÁRIO</t>
  </si>
  <si>
    <t>ENCARGOS E PROVISÕES</t>
  </si>
  <si>
    <t>AUXÍLIO ALIMENTAÇÃO (Mensal)</t>
  </si>
  <si>
    <t xml:space="preserve">AUXÍLIO TRANSPORTE (Mensal) </t>
  </si>
  <si>
    <t>Valor do V.A.</t>
  </si>
  <si>
    <t>Desc. (%)</t>
  </si>
  <si>
    <t>Valor do V.T.</t>
  </si>
  <si>
    <t>Quant. Diária</t>
  </si>
  <si>
    <t>Convenção Coletiva de Trabalho utilizada como referência:</t>
  </si>
  <si>
    <t>Vigência da CCT:</t>
  </si>
  <si>
    <r>
      <rPr>
        <b/>
        <sz val="10"/>
        <rFont val="Arial"/>
        <family val="2"/>
        <charset val="1"/>
      </rPr>
      <t>Dias úteis = 21:</t>
    </r>
    <r>
      <rPr>
        <sz val="10"/>
        <rFont val="Arial"/>
        <family val="2"/>
        <charset val="1"/>
      </rPr>
      <t xml:space="preserve"> [ ( 365 / 7 ) X 5 - 9 ] / 12 = 20,98 (Acórdão TCU nº 1904/07 Plenário).</t>
    </r>
  </si>
  <si>
    <r>
      <rPr>
        <b/>
        <sz val="10"/>
        <rFont val="Arial"/>
        <family val="2"/>
        <charset val="1"/>
      </rPr>
      <t xml:space="preserve">CITL: </t>
    </r>
    <r>
      <rPr>
        <sz val="10"/>
        <rFont val="Arial"/>
        <family val="2"/>
        <charset val="1"/>
      </rPr>
      <t>Preenchida aba CITL (Custos Indiretos, Tributos e Lucros).</t>
    </r>
  </si>
  <si>
    <r>
      <rPr>
        <b/>
        <sz val="10"/>
        <rFont val="Arial"/>
        <family val="2"/>
        <charset val="1"/>
      </rPr>
      <t>Valor do Posto Unitário Mensal</t>
    </r>
    <r>
      <rPr>
        <sz val="10"/>
        <color rgb="FF000000"/>
        <rFont val="Arial"/>
        <family val="2"/>
        <charset val="1"/>
      </rPr>
      <t xml:space="preserve"> = Montante A + Montante B + CITL.</t>
    </r>
  </si>
  <si>
    <t>Optante pela desoneração da folha de pagamento?
(Lei 12.546/2011)</t>
  </si>
  <si>
    <t>Sim</t>
  </si>
  <si>
    <t>x</t>
  </si>
  <si>
    <t>Não</t>
  </si>
  <si>
    <t>ENCARGOS SOCIAIS E TRABALHISTAS</t>
  </si>
  <si>
    <t xml:space="preserve">SUBMÓDULO 1 - Encargos Previdenciários e FGTS </t>
  </si>
  <si>
    <t>%</t>
  </si>
  <si>
    <t>FUNDAMENTO LEGAL</t>
  </si>
  <si>
    <t>MEMÓRIA DE CÁLCULO</t>
  </si>
  <si>
    <t>INSS</t>
  </si>
  <si>
    <t xml:space="preserve">Art. 22, inciso I, da Lei 8.212/91. </t>
  </si>
  <si>
    <t>20% sobre a remuneração.</t>
  </si>
  <si>
    <t>SESI / SESC</t>
  </si>
  <si>
    <t>Art. 30 da Lei 8.036/90.</t>
  </si>
  <si>
    <t>1,5% sobre a remuneração.</t>
  </si>
  <si>
    <t>INCRA</t>
  </si>
  <si>
    <t>Art. 1º, inciso I, do Decreto Lei nº 1.146/70.</t>
  </si>
  <si>
    <t>0,2% sobre a remuneração.</t>
  </si>
  <si>
    <t>SENAI / SENAC</t>
  </si>
  <si>
    <t>Decreto nº 2.318/86.</t>
  </si>
  <si>
    <t>1% sobre a remuneração</t>
  </si>
  <si>
    <t>Salário Educação</t>
  </si>
  <si>
    <t>Art. 3º, inciso I, do Decreto nº 87.043/82; art. 15, de Lei nº 9424/96; e art 2º, do Decreto nº 3412/99.</t>
  </si>
  <si>
    <t>2,5% sobre a remuneração.</t>
  </si>
  <si>
    <t>SEBRAE</t>
  </si>
  <si>
    <t>Art. 8º da Lei 8.029/90, alterada pela Lei nº 8.154/90.</t>
  </si>
  <si>
    <t>0,6% sobre a remuneração.</t>
  </si>
  <si>
    <t>RAT
(%)</t>
  </si>
  <si>
    <t>FAP
(Fator)</t>
  </si>
  <si>
    <t>RAT Ajustado</t>
  </si>
  <si>
    <t xml:space="preserve">Art. 22, inciso II, alineas "b" e "c" da Lei 8.212/91; Decreto nº 6042/07; Anexo da Resolução MPS/CNPS nº 1.329/17 (Fator Acidentário de Prevenção - FAP). </t>
  </si>
  <si>
    <t>Alíquotas do RAT de 1%, 2% ou 3%, pondendo ser reduzida pela metade ou acrescida em até 100% pelo FAP.</t>
  </si>
  <si>
    <t>FGTS</t>
  </si>
  <si>
    <t>Art. 15 da Lei. 8036/90 e art 7º, inciso III, da Constituição Federal de 05/10/88.</t>
  </si>
  <si>
    <t>8% sobre a remuneração.</t>
  </si>
  <si>
    <t>Total do SUBMÓDULO 1:</t>
  </si>
  <si>
    <t>SUBMÓDULO 2 - 13º Salário e Adicional de Férias</t>
  </si>
  <si>
    <t>Adicional de Férias</t>
  </si>
  <si>
    <t>A Constituição Federal no Art. 7º inciso XVII, dispõe que é direito do trabalhador o "gozo de férias anuais remuneradas com, pelo menos, um terço a mais do que o salário normal".</t>
  </si>
  <si>
    <t>((1 / 3) / 12) x 100 = 2,78%</t>
  </si>
  <si>
    <t>13º Salário</t>
  </si>
  <si>
    <t xml:space="preserve">A constituição Federal no Art.  7º inciso XIII, prevê o décimo terceiro salário com base na remuneração integral. Portanto, cada trabalhador faz jus a um salário por ano a esse título. </t>
  </si>
  <si>
    <t>1/12 x 100 = 8,33%</t>
  </si>
  <si>
    <t xml:space="preserve">Subtotal </t>
  </si>
  <si>
    <t>1 sobre subtotal 2</t>
  </si>
  <si>
    <r>
      <rPr>
        <b/>
        <sz val="8"/>
        <rFont val="Arial"/>
        <family val="2"/>
        <charset val="1"/>
      </rPr>
      <t>SUBMÓDULO 1</t>
    </r>
    <r>
      <rPr>
        <sz val="8"/>
        <rFont val="Arial"/>
        <family val="2"/>
        <charset val="1"/>
      </rPr>
      <t xml:space="preserve"> sobre o 13º Salário e Adicional de Férias.</t>
    </r>
  </si>
  <si>
    <t>B23 X B29</t>
  </si>
  <si>
    <t>Total do SUBMÓDULO 2:</t>
  </si>
  <si>
    <t>SUBMÓDULO 3 - Afastamento Maternidade</t>
  </si>
  <si>
    <t>Afastamento Maternidade</t>
  </si>
  <si>
    <t xml:space="preserve">Custeado Integralmente pela Previdência. Tem reflexos em férias, 13º salário e diferença salarial entre o teto da previdência e o recebido. Reflexo: </t>
  </si>
  <si>
    <t>(1,416% X 10% X 6/12) X (8,33% + 8,33% + 2,78% + 20% + 8%) = 0,03%</t>
  </si>
  <si>
    <t>1 sobre subtotal 3</t>
  </si>
  <si>
    <r>
      <rPr>
        <b/>
        <sz val="8"/>
        <rFont val="Arial"/>
        <family val="2"/>
        <charset val="1"/>
      </rPr>
      <t>SUBMÓDULO 1</t>
    </r>
    <r>
      <rPr>
        <sz val="8"/>
        <rFont val="Arial"/>
        <family val="2"/>
        <charset val="1"/>
      </rPr>
      <t xml:space="preserve"> sobre o Afastamento Maternidade. </t>
    </r>
  </si>
  <si>
    <t>B23 X B35</t>
  </si>
  <si>
    <t>Total do SUBMÓDULO 3:</t>
  </si>
  <si>
    <t xml:space="preserve">SUBMÓDULO 4 - Provisão para Rescisão </t>
  </si>
  <si>
    <t>Aviso Prévio Indenizado</t>
  </si>
  <si>
    <t>Trata-se de valor devido ao empregado no caso de o empregador rescindir o contrato sem justo motivo e sem lhe conceder aviso prévio, conforme disposto no § 1º do art. 487 da CLT. De acordo com levantamento efetuado em diversos contratos, cerca de 5% do pessoal é demitido pelo empregador, antes do término do contrato de trabalho.</t>
  </si>
  <si>
    <t>((1/12) X 0,05) X 100 = 0,42%</t>
  </si>
  <si>
    <t>FGTS sobre Aviso Prévio Indenizado</t>
  </si>
  <si>
    <t>Súmula nº 305/TST e Acórdão TCU 2.217/2010 - Plenário.</t>
  </si>
  <si>
    <t>B41 X 8%</t>
  </si>
  <si>
    <t>Multa do FGTS sobre o Aviso Prévio Indenizado</t>
  </si>
  <si>
    <t>B41 X 8% X 40%</t>
  </si>
  <si>
    <t>Aviso Prévio Trabalhado</t>
  </si>
  <si>
    <t xml:space="preserve">Refere-se à indenização de sete dias corridos devida ao empregado no caso de o empregador rescindir o contrato sem justo motivo e conceder aviso prévio, conforme disposto no art. 488 da CLT.  (Acordão TCU 1186/2017). </t>
  </si>
  <si>
    <t>((7 / 30) / 12) X 100 = 1,94%</t>
  </si>
  <si>
    <t>1 sobre o Aviso Prévio Trabalhado</t>
  </si>
  <si>
    <r>
      <rPr>
        <b/>
        <sz val="8"/>
        <rFont val="Arial"/>
        <family val="2"/>
        <charset val="1"/>
      </rPr>
      <t>SUBMÓDULO 1</t>
    </r>
    <r>
      <rPr>
        <sz val="8"/>
        <rFont val="Arial"/>
        <family val="2"/>
        <charset val="1"/>
      </rPr>
      <t xml:space="preserve"> sobre o Aviso Prévio Trabalhado. </t>
    </r>
  </si>
  <si>
    <t>B23 X B44</t>
  </si>
  <si>
    <t>Multa do FGTS sobre o Aviso Prévio Trabalhado</t>
  </si>
  <si>
    <t>B44 X 8% X 40%</t>
  </si>
  <si>
    <t>Multa do FGTS sobre Rescisão sem Justa Causa</t>
  </si>
  <si>
    <t>A Lei Complementar nº 110, de 29 de junho de 2001, determina multa de 50% sobre a soma dos depósitos do FGTS, no caso de rescisão sem justa causa. Considerando que 10% dos empregados pedem contas, essa penalidade recai sobre os 90% remanescentes. Considerando o pagamento da multa para os valores depositados relativos a salários, férias e 13º salário.</t>
  </si>
  <si>
    <t>0,08 X 0,4 X 0,9 X [1 + 1/12 + 1/12 + (1/3 X 1/12)] = 3,44%</t>
  </si>
  <si>
    <t>Total do SUBMÓDULO 4:</t>
  </si>
  <si>
    <t>SUBMÓDULO 5 - Custo de Reposição do Profissional Ausente</t>
  </si>
  <si>
    <t>Férias</t>
  </si>
  <si>
    <t>Afastamento de 30 dias, sem prejuizo da remuneração, após cada período de 12 meses de vigência do contrato de trabalho. O pagamento ocorre conforme preceitua o art. 129 e o inc. I art. 130, CLT; e art. 7º, inciso XVII, CF.</t>
  </si>
  <si>
    <t>1/12 X 100 = 8,33%</t>
  </si>
  <si>
    <t>Ausência por Doença</t>
  </si>
  <si>
    <t>Esta parcela refere-se aos dias em que o empregado fica doente e a contratada deve providenciar sua substituição. Entendemos que deva ser adotado 5,96 dias, conforme consta do memorial de cálculo encaminhado pelo MP, devendo-se converter esses dias em mês e depois dividí-lo pelo número de meses no ano. (Acórdão 1753/2008 – Plenário TCU).</t>
  </si>
  <si>
    <t>(5,96 / 30) / 12 X 100 = 1,66%</t>
  </si>
  <si>
    <t>Licença Paternidade</t>
  </si>
  <si>
    <t>Criada pelo art. 7º, inciso XIX da CF, combinado com o art. 10, § 1º dos Atos das Disposições Constitucionais Transitórias – ADCT - , concede ao empregado o direito de ausentar-se do serviço por cinco dias quando do nascimento de filho. De acordo com o IBGE, nascem filhos de 1,5% dos trabalhadores no período de um ano.</t>
  </si>
  <si>
    <t>((5 / 30) / 12) X 0,015 X 100 = 0,02%</t>
  </si>
  <si>
    <t>Faltas Legais</t>
  </si>
  <si>
    <t>Lei 6367/76 e o art. 473 da CLT elencam as motivações de falta de empregados ao serviço sem que haja prejuízo ao salário correspondente. De acordo com dados estatísticos do IBGE, arrolado no item 20 do Acórdão 6771/2009 do TCU, cada empregado falta um dia por ano, a esse título.</t>
  </si>
  <si>
    <t>((1 / 30) / 12) X 100 = 0,28%</t>
  </si>
  <si>
    <t>Ausência por Acidente de Trabalho</t>
  </si>
  <si>
    <t>O artigo 27 do Decreto nº 89.312, de 23/01/84, obriga o empregador a assumir o ônus financeiro pelo prazo de 15 dias, no caso de acidente de trabalho previsto no art. 131 da CLT. De acordo com os números mais recentes apresentados pelo Ministério da Previdência de Assistência Social, baseados em informações prestadas pelos empregadores, por meio da GFIP, 0,78% (zero vírgula setenta e oito por cento) dos empregados se acidentam no ano.</t>
  </si>
  <si>
    <t>((15 / 30) / 12) X 0,0078 X 100 = 0,03%</t>
  </si>
  <si>
    <t>Subtotal</t>
  </si>
  <si>
    <t>1 sobre o subtotal 5</t>
  </si>
  <si>
    <r>
      <rPr>
        <b/>
        <sz val="8"/>
        <rFont val="Arial"/>
        <family val="2"/>
        <charset val="1"/>
      </rPr>
      <t>SUBMÓDULO 1</t>
    </r>
    <r>
      <rPr>
        <sz val="8"/>
        <rFont val="Arial"/>
        <family val="2"/>
        <charset val="1"/>
      </rPr>
      <t xml:space="preserve"> sobre o Custo de Repos. do Profiss. Ausente. </t>
    </r>
  </si>
  <si>
    <t>B23 X B57</t>
  </si>
  <si>
    <t>Total do SUBMÓDULO 5:</t>
  </si>
  <si>
    <t xml:space="preserve">RESUMO DO MÓDULO - ENCARGOS SOCIAIS E TRABALHISTAS </t>
  </si>
  <si>
    <t>1. Encargos Previdenciários e FGTS</t>
  </si>
  <si>
    <t>2. 13º Salário e Adicional de Férias</t>
  </si>
  <si>
    <t>3. Afastamento Maternidade</t>
  </si>
  <si>
    <t>4. Provisão para Rescisão</t>
  </si>
  <si>
    <t>5. Custo de Reposição do Profissional Ausente</t>
  </si>
  <si>
    <t>Total dos Encargos Sociais e Trabalhistas</t>
  </si>
  <si>
    <t>CÉLULAS A PREENCHER</t>
  </si>
  <si>
    <t>CITL - CUSTOS INDIRETOS, TRIBUTOS E LUCRO</t>
  </si>
  <si>
    <t xml:space="preserve">Percentual </t>
  </si>
  <si>
    <t>Custo Indireto (CI) - Taxa de administração</t>
  </si>
  <si>
    <t>Taxa de Lucro  (L)</t>
  </si>
  <si>
    <t>PIS (T)</t>
  </si>
  <si>
    <t>COFINS (T)</t>
  </si>
  <si>
    <t>ISS (T)</t>
  </si>
  <si>
    <r>
      <rPr>
        <sz val="10"/>
        <color rgb="FF000000"/>
        <rFont val="Arial"/>
        <family val="2"/>
        <charset val="1"/>
      </rPr>
      <t>INSS (CPRB)</t>
    </r>
    <r>
      <rPr>
        <sz val="10"/>
        <color rgb="FFFF0000"/>
        <rFont val="Arial"/>
        <family val="2"/>
        <charset val="1"/>
      </rPr>
      <t>*</t>
    </r>
    <r>
      <rPr>
        <sz val="10"/>
        <color rgb="FF000000"/>
        <rFont val="Arial"/>
        <family val="2"/>
        <charset val="1"/>
      </rPr>
      <t xml:space="preserve"> (T)</t>
    </r>
  </si>
  <si>
    <r>
      <rPr>
        <sz val="8"/>
        <color rgb="FFFF0000"/>
        <rFont val="Arial"/>
        <family val="2"/>
        <charset val="1"/>
      </rPr>
      <t>*</t>
    </r>
    <r>
      <rPr>
        <sz val="8"/>
        <color rgb="FF000000"/>
        <rFont val="Arial"/>
        <family val="2"/>
        <charset val="1"/>
      </rPr>
      <t xml:space="preserve"> Preencher somente se a empresa for optante pela desoneração da folha de pagamento (Lei 12546/2011; Item 6.5.1 do Acórdão nº 1212/2014-TCU).</t>
    </r>
  </si>
  <si>
    <t>TOTAL</t>
  </si>
  <si>
    <t>Memória de cálculo:</t>
  </si>
  <si>
    <t>% CITL =  ( (1 + CI) / (1 - T - L) ) - 1</t>
  </si>
  <si>
    <t>PAD</t>
  </si>
  <si>
    <t>INSUMOS</t>
  </si>
  <si>
    <t>HORA EXTRA SUPLEMENTAR</t>
  </si>
  <si>
    <t>POSTO DE TRABALHO</t>
  </si>
  <si>
    <t>CARGA HOR. SEMANAL</t>
  </si>
  <si>
    <t>HORA SALÁRIO COM 50% DE ACRÉSCIMO</t>
  </si>
  <si>
    <t>DESCANSO SEMANAL REMUNERADO</t>
  </si>
  <si>
    <t>ENCARGOS SOCIAIS</t>
  </si>
  <si>
    <t>SOMA</t>
  </si>
  <si>
    <t>VALOR  DA HORA SUPLEMENTAR NOTURNA 50%</t>
  </si>
  <si>
    <t>HORA SALÁRIO COM 100% DE ACRÉSCIMO</t>
  </si>
  <si>
    <t>HORA SALÁRIO NOTURNA COM 50% DE ACRÉSCIMO</t>
  </si>
  <si>
    <t>HORA SALÁRIO NOTURNA COM 100% DE ACRÉSCIMO</t>
  </si>
  <si>
    <t>VALOR  DA HORA SUPLEMENTAR NOTURNA 100%</t>
  </si>
  <si>
    <t>AUXÍLIO TRANSPORTE</t>
  </si>
  <si>
    <t xml:space="preserve">AUXÍLIO ALIMENTAÇÃO </t>
  </si>
  <si>
    <t>POR DIA</t>
  </si>
  <si>
    <t>VALE TRANSPORTE</t>
  </si>
  <si>
    <t>VALE ALIMENTAÇÃO SUPLEMENTAR</t>
  </si>
  <si>
    <r>
      <rPr>
        <b/>
        <sz val="10"/>
        <rFont val="Arial"/>
        <family val="2"/>
        <charset val="1"/>
      </rPr>
      <t>Encargos Sociais</t>
    </r>
    <r>
      <rPr>
        <sz val="10"/>
        <rFont val="Arial"/>
        <family val="2"/>
        <charset val="1"/>
      </rPr>
      <t>: Percentual máximo de 36,80% (Submódulo I - Encargos e Provisões).</t>
    </r>
  </si>
  <si>
    <r>
      <rPr>
        <b/>
        <sz val="10"/>
        <rFont val="Arial"/>
        <family val="2"/>
        <charset val="1"/>
      </rPr>
      <t>Adicional Noturno</t>
    </r>
    <r>
      <rPr>
        <sz val="10"/>
        <rFont val="Arial"/>
        <family val="2"/>
        <charset val="1"/>
      </rPr>
      <t>: 20% sobre a hora reduzida 52,5 min.</t>
    </r>
  </si>
  <si>
    <r>
      <rPr>
        <b/>
        <sz val="10"/>
        <rFont val="Arial"/>
        <family val="2"/>
        <charset val="1"/>
      </rPr>
      <t>Auxílio Transporte</t>
    </r>
    <r>
      <rPr>
        <sz val="10"/>
        <rFont val="Arial"/>
        <family val="2"/>
        <charset val="1"/>
      </rPr>
      <t xml:space="preserve">: Valor unitário X 2. </t>
    </r>
    <r>
      <rPr>
        <sz val="10"/>
        <color rgb="FFFF0000"/>
        <rFont val="Arial"/>
        <family val="2"/>
        <charset val="1"/>
      </rPr>
      <t>* Devido por dia e somente nos casos de H.E. de sábado, domingo ou feriado.</t>
    </r>
  </si>
  <si>
    <r>
      <rPr>
        <b/>
        <sz val="10"/>
        <rFont val="Arial"/>
        <family val="2"/>
        <charset val="1"/>
      </rPr>
      <t>Auxílio Alimentação</t>
    </r>
    <r>
      <rPr>
        <sz val="10"/>
        <rFont val="Arial"/>
        <family val="2"/>
        <charset val="1"/>
      </rPr>
      <t>: Valor diário.</t>
    </r>
  </si>
  <si>
    <r>
      <rPr>
        <b/>
        <sz val="10"/>
        <rFont val="Arial"/>
        <family val="2"/>
        <charset val="1"/>
      </rPr>
      <t>Descanso Semanal Remunerado</t>
    </r>
    <r>
      <rPr>
        <sz val="10"/>
        <rFont val="Arial"/>
        <family val="2"/>
        <charset val="1"/>
      </rPr>
      <t>: Incluído o DSR de 20% sobre o valor da hora suplementar.</t>
    </r>
  </si>
  <si>
    <r>
      <rPr>
        <b/>
        <sz val="10"/>
        <rFont val="Arial"/>
        <family val="2"/>
        <charset val="1"/>
      </rPr>
      <t>CITL</t>
    </r>
    <r>
      <rPr>
        <sz val="10"/>
        <rFont val="Arial"/>
        <family val="2"/>
        <charset val="1"/>
      </rPr>
      <t>: Conforme cálculo na planilha CITL.</t>
    </r>
  </si>
  <si>
    <t>Cálculo para exclusão do Custo do Profissional Ausente no caso de não reposição</t>
  </si>
  <si>
    <t>Remuneração:</t>
  </si>
  <si>
    <t>Remuneração / 30 X Quantidade de dias corridos</t>
  </si>
  <si>
    <t>Encargos Previdenciários:</t>
  </si>
  <si>
    <t>Submódulo 1 da Planilha de Encargos Sociais e FGTS</t>
  </si>
  <si>
    <t>Vale Alimentação:</t>
  </si>
  <si>
    <t>Quantidade de dias úteis X o Valor Unitário do VA</t>
  </si>
  <si>
    <t>Vale Transporte:</t>
  </si>
  <si>
    <t>Quantidade de dias úteis X o Valor Unitário do VT X a Quantidade Diária Fornecida</t>
  </si>
  <si>
    <t>Soma:</t>
  </si>
  <si>
    <t>CITL:</t>
  </si>
  <si>
    <t>Custos Indiretos, Tributos e Lucro</t>
  </si>
  <si>
    <t>Valor da Glosa:</t>
  </si>
  <si>
    <t>Quantidade de dias corridos do período:</t>
  </si>
  <si>
    <t>Quantidade de dias úteis do período:</t>
  </si>
  <si>
    <t>0</t>
  </si>
  <si>
    <t>Quantidade</t>
  </si>
  <si>
    <t>Valor Mensal</t>
  </si>
  <si>
    <t>HORA SUPLEMENTAR 50%</t>
  </si>
  <si>
    <t>HORA SUPLEMENTAR 100%</t>
  </si>
  <si>
    <t>HORA SUPLEMENTAR NOTURNA 50%</t>
  </si>
  <si>
    <t>HORA SUPLEMENTAR NOTURNA 100%</t>
  </si>
  <si>
    <t>Seguro de Vida</t>
  </si>
  <si>
    <t>Valor Mensal Unitário</t>
  </si>
  <si>
    <t>Valor Mensal Por Posto</t>
  </si>
  <si>
    <t>Seguro de Vida
(Vide Aba Insumos)</t>
  </si>
  <si>
    <t>Resumo Contratual</t>
  </si>
  <si>
    <t>Observações</t>
  </si>
  <si>
    <t>4140/2022</t>
  </si>
  <si>
    <t>Periculosidade</t>
  </si>
  <si>
    <t>Bombeiro Civil (CBO 5171-10) - 30h</t>
  </si>
  <si>
    <t>PERÍODO ELEITORAL</t>
  </si>
  <si>
    <t>Valor Unitário Mensal do Posto</t>
  </si>
  <si>
    <t>ADICIONAL DE NOTURNO (Resultante considerando 7 hrs por 12)</t>
  </si>
  <si>
    <t>HORA REDUZIDA (Considerando 7 hrs por 12 com Adic. Noturno)</t>
  </si>
  <si>
    <t>Bombeiro Civil (CBO 5171-10) - 12X36h</t>
  </si>
  <si>
    <t>Bombeiro Civil Líder (CBO 5171-10) - 12X36h</t>
  </si>
  <si>
    <t>Seguro de Vida em grupo com capital individual básico de R$9.100,00 em caso de Morte Adicental ou Invalidez Permanente por Acidente. (Cláusula 22ª da CCT 2021 e Lei 11.901/2009)</t>
  </si>
  <si>
    <t>Cesta Básica
(Cl. 23ª)</t>
  </si>
  <si>
    <t>Assistência Médica Ambulatorial (Cláusula 20ª da CCT)</t>
  </si>
  <si>
    <t>Assistênca Médica</t>
  </si>
  <si>
    <t>Assistência Médica Ambulatorial
(Vide Aba Insumos)</t>
  </si>
  <si>
    <t>Assistência Odontológica
(Cl. 24ª)</t>
  </si>
  <si>
    <t>Serviços de Bombeiro Civil</t>
  </si>
  <si>
    <t>Periodicid.
(Meses)</t>
  </si>
  <si>
    <t>Valor Unitário</t>
  </si>
  <si>
    <t>Uniforme - Posto Ordinário</t>
  </si>
  <si>
    <t>Gandola: Tecido “Rip-Stop” profissional, composto por 33% algodão e 67% poliéster, fechamento com botão e zíper, dois bolsos laterais na altura do abdômen, um de cada lado (12cm de comprimento por 10cm de largura cada); um bolso lateral direito, partindo abaixo da clavícula e próximo ao ombro (10cm de comprimento e 7cm de largura). Manga comprida que permita a dobra em até 3/4.</t>
  </si>
  <si>
    <t>Calça: Tecido “Rip-Stop” profissional, composto por 33% algodão e 67% poliéster, fechamento com botão e zíper, cinco presilhas, um bolso lateral na altura de cada fêmur com lapela e fechamento em velcro (25cm de comprimento por 20cm de largura), um bolso lateral esquerdo na altura da fíbula (20cm de comprimento por 12cm de largura).</t>
  </si>
  <si>
    <t>Cinto: Confeccionado em poliéster ou nylon, com fivela e ponteira prata.</t>
  </si>
  <si>
    <t>Camiseta: 100% algodão, manga curta.</t>
  </si>
  <si>
    <t>Coturno: Couro nobuk hidrofugado, tecido sintético, colarinho e língua em couro, impermeável. Forração interna com rápida dispersão de umidade. Solado plano em borracha e plataforma de EVA, com isolamento térmico e elétrico.</t>
  </si>
  <si>
    <t>Meias: Tipo táticas de alta performance Thermo Dry, cano longo.</t>
  </si>
  <si>
    <t>Japona: Tecido “Rip-Stop” profissional, composto por 33% algodão e 67% poliéster, fechamento com zíper e velcro até a altura do pescoço.</t>
  </si>
  <si>
    <t>Descrição</t>
  </si>
  <si>
    <t>ITEM</t>
  </si>
  <si>
    <t>Monitor de pressão arterial e batimentos cardíacos, ajuste da insuflação automático, de braço, digital, com 02 pilhas AAA, indicador de nível de carga de bateria, data e hora, memória, visor de cristal líquido, fecho em velcro, estojo.</t>
  </si>
  <si>
    <t>Tesoura Ponta-Romba de Primeiros Socorros e Emergência para cortar roupas e vestes. Produto confeccionado em aço inoxidável; Tamanho 12 cm.</t>
  </si>
  <si>
    <t>Reanimador ou ressuscitador ambulatorial manual – Adulto – em silicone, composto de máscara e bolsa, reservatório de oxigênio, resistente a métodos de desinfecção, acondicionado em bolsa fechada com zíper.</t>
  </si>
  <si>
    <t>Cobertor térmico de emergência aluminizado.</t>
  </si>
  <si>
    <t>Termômetro clínico digital, com beep sonoro e desligamento automático.</t>
  </si>
  <si>
    <t>Prancha de imobilização. Em polietileno, com aberturas para utilização do cinto aranha e imobilizador de cabeça como acessórios. Rígida e leve. Com pegadores amplos para facilitar o uso de luvas; design em ângulo para melhor acomodação do paciente. Suporte de vítimas de até 180kg.</t>
  </si>
  <si>
    <t>Cinto tirante aranha para prancha de resgate, modelo adulto. Confeccionado em fitas de poliamida 100% preta com 50 mm de largura. Fecho de regulagem em velcro e regulador plástico preto. Para colocação em prancha rígida onde fixará a vítima a ser socorrida. Este item deverá ser adequado ao item 7.</t>
  </si>
  <si>
    <t>Colar cervical ajustável, 4 x 1 – regulável, confeccionado em polipropileno, com medidor de mensuração, sem emendas, nem presença de metais condutivos, suporte adaptável a qualquer forma e tamanho de mandíbula, com abertura lateral que permita maior conforto e ventilação ao paciente; Regulagem de altura com 4 níveis de ajuste.</t>
  </si>
  <si>
    <t>Aspirador manual de secreção</t>
  </si>
  <si>
    <t>Bolsa térmica de gel quente e fria</t>
  </si>
  <si>
    <t>Estabilizador/imobilizador lateral de cabeça</t>
  </si>
  <si>
    <t>Maleta de primeiros socorros</t>
  </si>
  <si>
    <t>Bolsa para atendimento pré-hospitalar APH, com estampa da cruz da vida, apresentando bolsos laterais e frontais, costura dupla, forro em TNT, faixas refletivas frontais e zíper de qualidade, impermeável e lavável, com alça larga em nylon.</t>
  </si>
  <si>
    <t>Lanterna recarregável, tipo holofote, com carregador</t>
  </si>
  <si>
    <t>Megafone com potência mínima de 35W, recarregável, bivolt, com amplificador de voz, controle de volume, gravador, sirene.</t>
  </si>
  <si>
    <t>Alicate Universal de 6 polegadas</t>
  </si>
  <si>
    <t>Alicate de corte de 6 polegadas</t>
  </si>
  <si>
    <t>Alavanca para arrombamento, tipo pé de cabra de aço</t>
  </si>
  <si>
    <t>Oxímetro de pulso portátil, monitor de dedo.</t>
  </si>
  <si>
    <t>Pilha AA recarregável</t>
  </si>
  <si>
    <t>Pilha AAA recarregável</t>
  </si>
  <si>
    <t>Carregador de pilhas AA e AAA</t>
  </si>
  <si>
    <t>Conjunto de proteção para chuva. Blusão e calça em PVC laminado, confeccionado em tela sintética revestida de PVC laminado em ambas as faces, com fechamento frontal através de botões de pressão plástico ou velcro.</t>
  </si>
  <si>
    <t>Machado bombeiro profissional</t>
  </si>
  <si>
    <t>Lanterna de cabeça recarregável, multifeixes com alcance de até 15 metros, autonomia de até 12 horas.</t>
  </si>
  <si>
    <t>Conjunto roupa de aproximação em incêndio, em fibra aramida, tecido em Rip-Stop.</t>
  </si>
  <si>
    <t>Bota para combate a incêndio</t>
  </si>
  <si>
    <t>Óculos de proteção individual, lente incolor, em policarbonato com tratamento anti-riscos, resistente a impactos e choques físicos, visor curvo para proteção lateral, arco superior e hastes com revestimento de borracha macia, hastes reguláveis em comprimento e em ângulo</t>
  </si>
  <si>
    <t>Equipamento autônomo de proteção respiratória com cilindro de oxigênio. Capacidade de 09 litros. Com suporte anatômico moldado em fibra de carbono, resistente e estático, manômetro de pressão fosforecente, máscara facial em silicone e composta de um corpo, visor de acrílico, conector que permita válvula de demanda. A máscara deve possuir membrana acústica, mascarilha interna, tirantes de fixação de 05 pontos e alça de transporte.</t>
  </si>
  <si>
    <t xml:space="preserve">Capacete de resgate com cinta de queixo forte, aberturas de ventilação com ajustáveis estores deslizantes que permitem a circulação de ar no capacete quando necessário, sistema de ajuste CENTERFIT que ajusta a cabeça e a mantém centralizada. </t>
  </si>
  <si>
    <t>Luva de combate a incêndio</t>
  </si>
  <si>
    <t>Soma por Posto:</t>
  </si>
  <si>
    <t>Uniforme - Posto Eleições</t>
  </si>
  <si>
    <t>Entrega</t>
  </si>
  <si>
    <t>Única</t>
  </si>
  <si>
    <t>Periodicidade</t>
  </si>
  <si>
    <t>Materiais e Equipamentos</t>
  </si>
  <si>
    <t>Insumos para serviços</t>
  </si>
  <si>
    <t>Valor Mensal por Posto</t>
  </si>
  <si>
    <t>Quantidade por Posto</t>
  </si>
  <si>
    <t>Caixa de curativos micropore, 19mm x 75 mm, Caixa com 35 unidades.</t>
  </si>
  <si>
    <t>Máscara cirúrgica descartável, com elático de polipropileno, na cor branca. Caixa com 50 unidades</t>
  </si>
  <si>
    <t>Compressas cirúrgicas de gaze hidrófilas estéreis, medindo 7,5 cm x 75cm, 13 fios, confeccionadas com 100% algodão hidrófilas. Pacote com 10 unidades.</t>
  </si>
  <si>
    <t>Fita crepe. Rolo de 18mm X 50m.</t>
  </si>
  <si>
    <t>Luva látex para procedimento descartável, tam. P. Caixa com 100 unidades.</t>
  </si>
  <si>
    <t>Luva látex para procedimento descartável, tam. M. Caixa com 100 unidades.</t>
  </si>
  <si>
    <t>Luva látex para procedimento descartável, tam. G. Caixa com 100 unidades.</t>
  </si>
  <si>
    <t>Esparadrapo impermeável, confeccionado em tecido apropriado, cor branca. Rolo de10 cm x 4,5 m.</t>
  </si>
  <si>
    <t>Plástico protetor de queimadura e eviscerações 45cm x 45cm. Unidade.</t>
  </si>
  <si>
    <t>Soro fisiológico 0,9%. Embalagem plástica de 250 ml.</t>
  </si>
  <si>
    <t>Álcool etílico 70%. Frasco de 1 Litro.</t>
  </si>
  <si>
    <t>Algodão hidrófilo em bolas. Pacote de 100 gr.</t>
  </si>
  <si>
    <t>Atadura crepe tam. 10 cm x 1,80 m. Unidade.</t>
  </si>
  <si>
    <t>Atadura crepe tam. 15 cm x 1,80 m. Unidade</t>
  </si>
  <si>
    <t>Atadura crepe tam. 20 cm x 1,80 m. Unidade.</t>
  </si>
  <si>
    <t>Pomada anti-inflamatória em gel. Embalagem de 100g.</t>
  </si>
  <si>
    <t>Fita para sinalização zebrada, preta com amarela. Rolo de 70mm x 200 m.</t>
  </si>
  <si>
    <t>Kit de talas moldáveis aramadas para imobilização em EVA, tamanhos PP, P, M e G. Jogo com 4 peças.</t>
  </si>
  <si>
    <t>Água oxigenada. Embalagem de 1 Litro.</t>
  </si>
  <si>
    <t>Bandagem triangular, tam. P. Unidade.</t>
  </si>
  <si>
    <t>Bandagem triangular, tam. M. Unidade.</t>
  </si>
  <si>
    <t>Bandagem triangular, tam. G. Unidade.</t>
  </si>
  <si>
    <t>Soma Contratual</t>
  </si>
  <si>
    <t>UNIFORMES
(Vide Aba Insumos)</t>
  </si>
  <si>
    <t>MATERIAIS E EQUIPAMENTOS
(Vide Aba Insumos)</t>
  </si>
  <si>
    <t>INSUMOS DE PRIMEIROS SOCORROS
(Vide Aba Insumos)</t>
  </si>
  <si>
    <t>Quantidade de Postos</t>
  </si>
  <si>
    <r>
      <t xml:space="preserve">Valor da Hora
(Mensal de 180)
</t>
    </r>
    <r>
      <rPr>
        <b/>
        <sz val="10"/>
        <color rgb="FF0070C0"/>
        <rFont val="Arial"/>
        <family val="2"/>
      </rPr>
      <t>A</t>
    </r>
  </si>
  <si>
    <r>
      <t xml:space="preserve">Quantidade de Horas por Posto
</t>
    </r>
    <r>
      <rPr>
        <b/>
        <sz val="10"/>
        <color rgb="FF0070C0"/>
        <rFont val="Arial"/>
        <family val="2"/>
      </rPr>
      <t>B</t>
    </r>
  </si>
  <si>
    <r>
      <t xml:space="preserve">Uniforme
(Vide Insumos)
</t>
    </r>
    <r>
      <rPr>
        <b/>
        <sz val="10"/>
        <color rgb="FF0070C0"/>
        <rFont val="Arial"/>
        <family val="2"/>
      </rPr>
      <t>C</t>
    </r>
  </si>
  <si>
    <r>
      <t xml:space="preserve">Soma por Posto
( </t>
    </r>
    <r>
      <rPr>
        <b/>
        <sz val="10"/>
        <color rgb="FF0070C0"/>
        <rFont val="Arial"/>
        <family val="2"/>
      </rPr>
      <t>A</t>
    </r>
    <r>
      <rPr>
        <b/>
        <sz val="10"/>
        <rFont val="Arial"/>
        <family val="2"/>
      </rPr>
      <t xml:space="preserve"> X </t>
    </r>
    <r>
      <rPr>
        <b/>
        <sz val="10"/>
        <color rgb="FF0070C0"/>
        <rFont val="Arial"/>
        <family val="2"/>
      </rPr>
      <t>B</t>
    </r>
    <r>
      <rPr>
        <b/>
        <sz val="10"/>
        <rFont val="Arial"/>
        <family val="2"/>
      </rPr>
      <t xml:space="preserve"> ) + </t>
    </r>
    <r>
      <rPr>
        <b/>
        <sz val="10"/>
        <color rgb="FF0070C0"/>
        <rFont val="Arial"/>
        <family val="2"/>
      </rPr>
      <t>C</t>
    </r>
  </si>
  <si>
    <t>Soma do Período Eleitoral</t>
  </si>
  <si>
    <t>Quantidade de Períodos Eleitorais</t>
  </si>
  <si>
    <r>
      <t xml:space="preserve">1. </t>
    </r>
    <r>
      <rPr>
        <sz val="8"/>
        <rFont val="Arial"/>
        <family val="2"/>
      </rPr>
      <t>Valor equivalente a Hora Extra do posto, sem os encargos sociais, por tratar-se de indenização.</t>
    </r>
  </si>
  <si>
    <r>
      <rPr>
        <sz val="10"/>
        <rFont val="Arial"/>
        <family val="2"/>
      </rPr>
      <t>INDENIZAÇÃO DA INTRAJORN.</t>
    </r>
    <r>
      <rPr>
        <vertAlign val="superscript"/>
        <sz val="10"/>
        <color rgb="FFFF0000"/>
        <rFont val="Arial"/>
        <family val="2"/>
      </rPr>
      <t>1</t>
    </r>
    <r>
      <rPr>
        <sz val="10"/>
        <rFont val="Arial"/>
        <family val="2"/>
      </rPr>
      <t xml:space="preserve">
(Quantidade de HE)</t>
    </r>
  </si>
  <si>
    <r>
      <t>Auxílio Alimentação:</t>
    </r>
    <r>
      <rPr>
        <sz val="10"/>
        <rFont val="Arial"/>
        <family val="2"/>
        <charset val="1"/>
      </rPr>
      <t xml:space="preserve"> [ (VA * 21 ou 15) - PAT ]</t>
    </r>
  </si>
  <si>
    <r>
      <rPr>
        <b/>
        <sz val="10"/>
        <rFont val="Arial"/>
        <family val="2"/>
      </rPr>
      <t xml:space="preserve">Seguro de Vida: </t>
    </r>
    <r>
      <rPr>
        <sz val="10"/>
        <rFont val="Arial"/>
        <family val="2"/>
        <charset val="1"/>
      </rPr>
      <t>CCT e Lei 11901/2009.</t>
    </r>
  </si>
  <si>
    <r>
      <t xml:space="preserve">Auxílio Transporte: </t>
    </r>
    <r>
      <rPr>
        <sz val="10"/>
        <rFont val="Arial"/>
        <family val="2"/>
      </rPr>
      <t>[ (Valor Unitário do VT X Quantidade Diária X 21 ou 15) - 6% da Remuneração ].</t>
    </r>
  </si>
  <si>
    <t xml:space="preserve">Bombeiros Civil (CBO 5171-10) - 1º Turno </t>
  </si>
  <si>
    <t xml:space="preserve">Bombeiros Civil (CBO 5171-10) - 2º Turno </t>
  </si>
  <si>
    <t xml:space="preserve">PERÍODO REGULAR </t>
  </si>
  <si>
    <t>Planilha de Custos e Formação de Preços - Base Licitante</t>
  </si>
  <si>
    <t>Valor TOTAL da PROPOSTA</t>
  </si>
  <si>
    <t xml:space="preserve">4 Bombeiros Civis e 1 líder (CBO 5171-10) - 1º Turno </t>
  </si>
  <si>
    <t xml:space="preserve">4 Bombeiros Civis e 1 líder (CBO 5171-10) - 2º Turno </t>
  </si>
  <si>
    <t>Valor por Turno</t>
  </si>
  <si>
    <t>Quantidade de eleições (2022 e 2024)</t>
  </si>
  <si>
    <r>
      <t>Valor por Turno:</t>
    </r>
    <r>
      <rPr>
        <b/>
        <sz val="10"/>
        <rFont val="Arial"/>
        <family val="2"/>
        <charset val="1"/>
      </rPr>
      <t xml:space="preserve"> </t>
    </r>
    <r>
      <rPr>
        <sz val="10"/>
        <rFont val="Arial"/>
        <family val="2"/>
      </rPr>
      <t xml:space="preserve">quantitativo de postos, dias e horário de trabalho conforme item 2.1.2.1 do Termo de Referência (Anexo I do Edital) </t>
    </r>
  </si>
</sst>
</file>

<file path=xl/styles.xml><?xml version="1.0" encoding="utf-8"?>
<styleSheet xmlns="http://schemas.openxmlformats.org/spreadsheetml/2006/main" xmlns:mc="http://schemas.openxmlformats.org/markup-compatibility/2006" xmlns:x14ac="http://schemas.microsoft.com/office/spreadsheetml/2009/9/ac" mc:Ignorable="x14ac">
  <numFmts count="16">
    <numFmt numFmtId="7" formatCode="&quot;R$&quot;\ #,##0.00;\-&quot;R$&quot;\ #,##0.00"/>
    <numFmt numFmtId="164" formatCode="_-&quot;R$ &quot;* #,##0.00_-;&quot;-R$ &quot;* #,##0.00_-;_-&quot;R$ &quot;* \-??_-;_-@_-"/>
    <numFmt numFmtId="165" formatCode="_(&quot;R$&quot;* #,##0.00_);_(&quot;R$&quot;* \(#,##0.00\);_(&quot;R$&quot;* \-??_);_(@_)"/>
    <numFmt numFmtId="166" formatCode="_-* #,##0.00_-;\-* #,##0.00_-;_-* \-??_-;_-@_-"/>
    <numFmt numFmtId="167" formatCode="dd/mm/yy;@"/>
    <numFmt numFmtId="168" formatCode="&quot;R$ &quot;#,##0.00"/>
    <numFmt numFmtId="169" formatCode="&quot;R$ &quot;#,##0.00;[Red]&quot;-R$ &quot;#,##0.00"/>
    <numFmt numFmtId="170" formatCode="#,##0_ ;[Red]\-#,##0\ "/>
    <numFmt numFmtId="171" formatCode="[$R$-416]\ #,##0.00;\-[$R$-416]\ #,##0.00"/>
    <numFmt numFmtId="172" formatCode="0.00;[Red]0.00"/>
    <numFmt numFmtId="173" formatCode="0.0000"/>
    <numFmt numFmtId="174" formatCode="0.0000000"/>
    <numFmt numFmtId="175" formatCode="&quot;R$&quot;\ #,##0.00"/>
    <numFmt numFmtId="176" formatCode="0.0"/>
    <numFmt numFmtId="177" formatCode="0;[Red]0"/>
    <numFmt numFmtId="178" formatCode="#,##0_ ;\-#,##0\ "/>
  </numFmts>
  <fonts count="58" x14ac:knownFonts="1">
    <font>
      <sz val="10"/>
      <name val="Arial"/>
      <charset val="1"/>
    </font>
    <font>
      <sz val="10"/>
      <name val="Arial"/>
      <family val="2"/>
      <charset val="1"/>
    </font>
    <font>
      <sz val="11"/>
      <color rgb="FF000000"/>
      <name val="Garamond"/>
      <family val="1"/>
      <charset val="1"/>
    </font>
    <font>
      <sz val="9"/>
      <name val="Arial"/>
      <family val="2"/>
      <charset val="1"/>
    </font>
    <font>
      <b/>
      <sz val="9"/>
      <color rgb="FF000000"/>
      <name val="Arial"/>
      <family val="2"/>
      <charset val="1"/>
    </font>
    <font>
      <b/>
      <sz val="10"/>
      <name val="Arial"/>
      <family val="2"/>
      <charset val="1"/>
    </font>
    <font>
      <sz val="11"/>
      <color rgb="FF000000"/>
      <name val="Arial"/>
      <family val="2"/>
      <charset val="1"/>
    </font>
    <font>
      <b/>
      <sz val="10"/>
      <color rgb="FF000000"/>
      <name val="Arial"/>
      <family val="2"/>
      <charset val="1"/>
    </font>
    <font>
      <b/>
      <sz val="10"/>
      <color rgb="FF4F6228"/>
      <name val="Arial"/>
      <family val="2"/>
      <charset val="1"/>
    </font>
    <font>
      <sz val="10"/>
      <color rgb="FF000000"/>
      <name val="Arial"/>
      <family val="2"/>
      <charset val="1"/>
    </font>
    <font>
      <b/>
      <sz val="10"/>
      <color rgb="FF558ED5"/>
      <name val="Arial"/>
      <family val="2"/>
      <charset val="1"/>
    </font>
    <font>
      <b/>
      <sz val="16"/>
      <name val="Arial"/>
      <family val="2"/>
      <charset val="1"/>
    </font>
    <font>
      <b/>
      <sz val="14"/>
      <name val="Garamond"/>
      <family val="1"/>
      <charset val="1"/>
    </font>
    <font>
      <sz val="12"/>
      <name val="Arial"/>
      <family val="2"/>
      <charset val="1"/>
    </font>
    <font>
      <sz val="14"/>
      <color rgb="FFFF0000"/>
      <name val="Garamond"/>
      <family val="1"/>
      <charset val="1"/>
    </font>
    <font>
      <sz val="11"/>
      <color rgb="FFFF0000"/>
      <name val="Garamond"/>
      <family val="1"/>
      <charset val="1"/>
    </font>
    <font>
      <b/>
      <sz val="12"/>
      <name val="Arial"/>
      <family val="2"/>
      <charset val="1"/>
    </font>
    <font>
      <sz val="12"/>
      <color rgb="FFFF0000"/>
      <name val="Arial"/>
      <family val="2"/>
      <charset val="1"/>
    </font>
    <font>
      <sz val="16"/>
      <name val="Arial"/>
      <family val="2"/>
      <charset val="1"/>
    </font>
    <font>
      <b/>
      <sz val="11"/>
      <color rgb="FF000000"/>
      <name val="Arial"/>
      <family val="2"/>
      <charset val="1"/>
    </font>
    <font>
      <sz val="14"/>
      <name val="Arial"/>
      <family val="2"/>
      <charset val="1"/>
    </font>
    <font>
      <sz val="8"/>
      <name val="Arial"/>
      <family val="2"/>
      <charset val="1"/>
    </font>
    <font>
      <b/>
      <sz val="13"/>
      <color rgb="FF1F497D"/>
      <name val="Calibri"/>
      <family val="2"/>
      <charset val="1"/>
    </font>
    <font>
      <b/>
      <sz val="9"/>
      <color rgb="FF7F7F7F"/>
      <name val="Arial"/>
      <family val="2"/>
      <charset val="1"/>
    </font>
    <font>
      <b/>
      <sz val="9"/>
      <name val="Arial"/>
      <family val="2"/>
      <charset val="1"/>
    </font>
    <font>
      <b/>
      <sz val="8"/>
      <name val="Arial"/>
      <family val="2"/>
      <charset val="1"/>
    </font>
    <font>
      <b/>
      <sz val="8"/>
      <color rgb="FFFF0000"/>
      <name val="Arial"/>
      <family val="2"/>
      <charset val="1"/>
    </font>
    <font>
      <b/>
      <sz val="10"/>
      <color rgb="FF1F497D"/>
      <name val="Arial"/>
      <family val="2"/>
      <charset val="1"/>
    </font>
    <font>
      <b/>
      <sz val="11"/>
      <color rgb="FF1F497D"/>
      <name val="Calibri"/>
      <family val="2"/>
      <charset val="1"/>
    </font>
    <font>
      <sz val="11"/>
      <color rgb="FF000000"/>
      <name val="Calibri"/>
      <family val="2"/>
      <charset val="1"/>
    </font>
    <font>
      <b/>
      <sz val="14"/>
      <color rgb="FF000000"/>
      <name val="Arial"/>
      <family val="2"/>
      <charset val="1"/>
    </font>
    <font>
      <sz val="10"/>
      <color rgb="FFFF0000"/>
      <name val="Arial"/>
      <family val="2"/>
      <charset val="1"/>
    </font>
    <font>
      <sz val="8"/>
      <color rgb="FFFF0000"/>
      <name val="Arial"/>
      <family val="2"/>
      <charset val="1"/>
    </font>
    <font>
      <sz val="8"/>
      <color rgb="FF000000"/>
      <name val="Arial"/>
      <family val="2"/>
      <charset val="1"/>
    </font>
    <font>
      <i/>
      <sz val="10"/>
      <color rgb="FFFF0000"/>
      <name val="Arial"/>
      <family val="2"/>
      <charset val="1"/>
    </font>
    <font>
      <b/>
      <sz val="14"/>
      <name val="Arial"/>
      <family val="2"/>
      <charset val="1"/>
    </font>
    <font>
      <b/>
      <sz val="11"/>
      <name val="Arial"/>
      <family val="2"/>
      <charset val="1"/>
    </font>
    <font>
      <b/>
      <sz val="12"/>
      <color rgb="FF4F6228"/>
      <name val="Arial"/>
      <family val="2"/>
      <charset val="1"/>
    </font>
    <font>
      <b/>
      <sz val="12"/>
      <color rgb="FF376092"/>
      <name val="Arial"/>
      <family val="2"/>
      <charset val="1"/>
    </font>
    <font>
      <b/>
      <sz val="12"/>
      <color rgb="FF808080"/>
      <name val="Arial"/>
      <family val="2"/>
      <charset val="1"/>
    </font>
    <font>
      <b/>
      <sz val="10"/>
      <color rgb="FF595959"/>
      <name val="Arial"/>
      <family val="2"/>
      <charset val="1"/>
    </font>
    <font>
      <sz val="10"/>
      <color rgb="FFFFFFFF"/>
      <name val="Arial"/>
      <family val="2"/>
      <charset val="1"/>
    </font>
    <font>
      <sz val="10"/>
      <color rgb="FF0000FF"/>
      <name val="Arial"/>
      <family val="2"/>
      <charset val="1"/>
    </font>
    <font>
      <b/>
      <sz val="10"/>
      <color rgb="FF0000FF"/>
      <name val="Arial"/>
      <family val="2"/>
      <charset val="1"/>
    </font>
    <font>
      <sz val="10"/>
      <name val="Arial"/>
      <family val="2"/>
    </font>
    <font>
      <b/>
      <sz val="10"/>
      <color rgb="FF000000"/>
      <name val="Arial"/>
      <family val="2"/>
    </font>
    <font>
      <b/>
      <sz val="10"/>
      <name val="Arial"/>
      <family val="2"/>
    </font>
    <font>
      <sz val="9"/>
      <color indexed="81"/>
      <name val="Segoe UI"/>
      <family val="2"/>
    </font>
    <font>
      <b/>
      <sz val="9"/>
      <color indexed="81"/>
      <name val="Segoe UI"/>
      <family val="2"/>
    </font>
    <font>
      <vertAlign val="superscript"/>
      <sz val="10"/>
      <color rgb="FFFF0000"/>
      <name val="Arial"/>
      <family val="2"/>
    </font>
    <font>
      <b/>
      <sz val="9"/>
      <color theme="1"/>
      <name val="Arial"/>
      <family val="2"/>
    </font>
    <font>
      <sz val="10"/>
      <color rgb="FFFF0000"/>
      <name val="Arial"/>
      <family val="2"/>
    </font>
    <font>
      <b/>
      <sz val="12"/>
      <color theme="8" tint="-0.24994659260841701"/>
      <name val="Arial"/>
      <family val="2"/>
      <charset val="1"/>
    </font>
    <font>
      <b/>
      <sz val="10"/>
      <color theme="8" tint="-0.24994659260841701"/>
      <name val="Arial"/>
      <family val="2"/>
      <charset val="1"/>
    </font>
    <font>
      <sz val="8"/>
      <name val="Arial"/>
      <family val="2"/>
    </font>
    <font>
      <sz val="8"/>
      <color rgb="FFFF0000"/>
      <name val="Arial"/>
      <family val="2"/>
    </font>
    <font>
      <sz val="10"/>
      <color rgb="FF000000"/>
      <name val="Arial"/>
      <family val="2"/>
    </font>
    <font>
      <b/>
      <sz val="10"/>
      <color rgb="FF0070C0"/>
      <name val="Arial"/>
      <family val="2"/>
    </font>
  </fonts>
  <fills count="21">
    <fill>
      <patternFill patternType="none"/>
    </fill>
    <fill>
      <patternFill patternType="gray125"/>
    </fill>
    <fill>
      <patternFill patternType="solid">
        <fgColor rgb="FFFFFFFF"/>
        <bgColor rgb="FFF2F2F2"/>
      </patternFill>
    </fill>
    <fill>
      <patternFill patternType="solid">
        <fgColor rgb="FFD7E4BD"/>
        <bgColor rgb="FFD9D9D9"/>
      </patternFill>
    </fill>
    <fill>
      <patternFill patternType="solid">
        <fgColor rgb="FFFFFFCC"/>
        <bgColor rgb="FFEBF1DE"/>
      </patternFill>
    </fill>
    <fill>
      <patternFill patternType="solid">
        <fgColor rgb="FFD9D9D9"/>
        <bgColor rgb="FFD7E4BD"/>
      </patternFill>
    </fill>
    <fill>
      <patternFill patternType="solid">
        <fgColor rgb="FFEBF1DE"/>
        <bgColor rgb="FFE2EFD9"/>
      </patternFill>
    </fill>
    <fill>
      <patternFill patternType="solid">
        <fgColor rgb="FFDCE6F2"/>
        <bgColor rgb="FFE2EFD9"/>
      </patternFill>
    </fill>
    <fill>
      <patternFill patternType="solid">
        <fgColor rgb="FFFF0000"/>
        <bgColor rgb="FF993300"/>
      </patternFill>
    </fill>
    <fill>
      <patternFill patternType="solid">
        <fgColor theme="0"/>
        <bgColor rgb="FFD9D9D9"/>
      </patternFill>
    </fill>
    <fill>
      <patternFill patternType="solid">
        <fgColor theme="9" tint="0.79998168889431442"/>
        <bgColor rgb="FFF2F2F2"/>
      </patternFill>
    </fill>
    <fill>
      <patternFill patternType="solid">
        <fgColor theme="9" tint="0.79998168889431442"/>
        <bgColor rgb="FFD9D9D9"/>
      </patternFill>
    </fill>
    <fill>
      <patternFill patternType="solid">
        <fgColor theme="9" tint="0.79998168889431442"/>
        <bgColor rgb="FFEBF1DE"/>
      </patternFill>
    </fill>
    <fill>
      <patternFill patternType="solid">
        <fgColor theme="6" tint="0.79998168889431442"/>
        <bgColor rgb="FFF2F2F2"/>
      </patternFill>
    </fill>
    <fill>
      <patternFill patternType="solid">
        <fgColor rgb="FFFFFFCC"/>
        <bgColor rgb="FFD9D9D9"/>
      </patternFill>
    </fill>
    <fill>
      <patternFill patternType="solid">
        <fgColor theme="0"/>
        <bgColor indexed="64"/>
      </patternFill>
    </fill>
    <fill>
      <patternFill patternType="solid">
        <fgColor theme="0"/>
        <bgColor rgb="FFF2F2F2"/>
      </patternFill>
    </fill>
    <fill>
      <patternFill patternType="solid">
        <fgColor rgb="FFFFFFCC"/>
        <bgColor indexed="64"/>
      </patternFill>
    </fill>
    <fill>
      <patternFill patternType="solid">
        <fgColor theme="9" tint="0.79998168889431442"/>
        <bgColor indexed="64"/>
      </patternFill>
    </fill>
    <fill>
      <patternFill patternType="solid">
        <fgColor theme="0" tint="-0.14999847407452621"/>
        <bgColor indexed="64"/>
      </patternFill>
    </fill>
    <fill>
      <patternFill patternType="solid">
        <fgColor rgb="FFFFFFCC"/>
        <bgColor rgb="FFF2F2F2"/>
      </patternFill>
    </fill>
  </fills>
  <borders count="58">
    <border>
      <left/>
      <right/>
      <top/>
      <bottom/>
      <diagonal/>
    </border>
    <border>
      <left/>
      <right/>
      <top/>
      <bottom style="thick">
        <color rgb="FFA7C0DE"/>
      </bottom>
      <diagonal/>
    </border>
    <border>
      <left/>
      <right/>
      <top/>
      <bottom style="medium">
        <color rgb="FF95B3D7"/>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medium">
        <color auto="1"/>
      </left>
      <right style="medium">
        <color auto="1"/>
      </right>
      <top style="medium">
        <color auto="1"/>
      </top>
      <bottom style="medium">
        <color auto="1"/>
      </bottom>
      <diagonal/>
    </border>
    <border>
      <left style="thin">
        <color auto="1"/>
      </left>
      <right style="thin">
        <color auto="1"/>
      </right>
      <top style="thick">
        <color rgb="FFD7E4BD"/>
      </top>
      <bottom style="thin">
        <color auto="1"/>
      </bottom>
      <diagonal/>
    </border>
    <border>
      <left/>
      <right/>
      <top/>
      <bottom style="thick">
        <color rgb="FFC6D9F1"/>
      </bottom>
      <diagonal/>
    </border>
    <border>
      <left style="thin">
        <color auto="1"/>
      </left>
      <right style="thin">
        <color auto="1"/>
      </right>
      <top style="thick">
        <color rgb="FFC6D9F1"/>
      </top>
      <bottom style="thin">
        <color auto="1"/>
      </bottom>
      <diagonal/>
    </border>
    <border>
      <left style="medium">
        <color auto="1"/>
      </left>
      <right style="medium">
        <color auto="1"/>
      </right>
      <top style="medium">
        <color auto="1"/>
      </top>
      <bottom/>
      <diagonal/>
    </border>
    <border>
      <left style="medium">
        <color auto="1"/>
      </left>
      <right style="medium">
        <color auto="1"/>
      </right>
      <top/>
      <bottom style="medium">
        <color auto="1"/>
      </bottom>
      <diagonal/>
    </border>
    <border>
      <left style="thin">
        <color auto="1"/>
      </left>
      <right/>
      <top/>
      <bottom/>
      <diagonal/>
    </border>
    <border>
      <left/>
      <right/>
      <top/>
      <bottom style="thin">
        <color auto="1"/>
      </bottom>
      <diagonal/>
    </border>
    <border>
      <left/>
      <right style="thin">
        <color auto="1"/>
      </right>
      <top/>
      <bottom/>
      <diagonal/>
    </border>
    <border>
      <left style="thin">
        <color auto="1"/>
      </left>
      <right style="thin">
        <color auto="1"/>
      </right>
      <top/>
      <bottom/>
      <diagonal/>
    </border>
    <border>
      <left/>
      <right/>
      <top style="thin">
        <color auto="1"/>
      </top>
      <bottom style="thick">
        <color rgb="FFD7E4BD"/>
      </bottom>
      <diagonal/>
    </border>
    <border>
      <left/>
      <right/>
      <top/>
      <bottom style="thick">
        <color rgb="FFC3D69B"/>
      </bottom>
      <diagonal/>
    </border>
    <border>
      <left style="thin">
        <color auto="1"/>
      </left>
      <right/>
      <top style="thin">
        <color auto="1"/>
      </top>
      <bottom style="thin">
        <color auto="1"/>
      </bottom>
      <diagonal/>
    </border>
    <border>
      <left/>
      <right style="medium">
        <color auto="1"/>
      </right>
      <top style="thin">
        <color auto="1"/>
      </top>
      <bottom/>
      <diagonal/>
    </border>
    <border>
      <left style="medium">
        <color auto="1"/>
      </left>
      <right/>
      <top/>
      <bottom/>
      <diagonal/>
    </border>
    <border>
      <left style="thin">
        <color auto="1"/>
      </left>
      <right/>
      <top style="thin">
        <color auto="1"/>
      </top>
      <bottom/>
      <diagonal/>
    </border>
    <border>
      <left/>
      <right style="medium">
        <color auto="1"/>
      </right>
      <top/>
      <bottom/>
      <diagonal/>
    </border>
    <border>
      <left style="medium">
        <color auto="1"/>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
      <left style="medium">
        <color auto="1"/>
      </left>
      <right style="thin">
        <color auto="1"/>
      </right>
      <top/>
      <bottom style="thin">
        <color auto="1"/>
      </bottom>
      <diagonal/>
    </border>
    <border>
      <left style="thin">
        <color auto="1"/>
      </left>
      <right style="medium">
        <color auto="1"/>
      </right>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bottom style="medium">
        <color auto="1"/>
      </bottom>
      <diagonal/>
    </border>
    <border>
      <left style="thin">
        <color auto="1"/>
      </left>
      <right style="medium">
        <color auto="1"/>
      </right>
      <top/>
      <bottom style="medium">
        <color auto="1"/>
      </bottom>
      <diagonal/>
    </border>
    <border>
      <left/>
      <right/>
      <top style="medium">
        <color auto="1"/>
      </top>
      <bottom/>
      <diagonal/>
    </border>
    <border>
      <left style="medium">
        <color auto="1"/>
      </left>
      <right/>
      <top style="medium">
        <color auto="1"/>
      </top>
      <bottom style="medium">
        <color auto="1"/>
      </bottom>
      <diagonal/>
    </border>
    <border>
      <left/>
      <right/>
      <top/>
      <bottom style="medium">
        <color rgb="FFC3D69B"/>
      </bottom>
      <diagonal/>
    </border>
    <border>
      <left/>
      <right/>
      <top style="medium">
        <color rgb="FFC3D69B"/>
      </top>
      <bottom/>
      <diagonal/>
    </border>
    <border>
      <left style="medium">
        <color rgb="FF1D08B8"/>
      </left>
      <right/>
      <top/>
      <bottom/>
      <diagonal/>
    </border>
    <border>
      <left/>
      <right/>
      <top style="medium">
        <color rgb="FF1D08B8"/>
      </top>
      <bottom/>
      <diagonal/>
    </border>
    <border>
      <left/>
      <right style="thin">
        <color auto="1"/>
      </right>
      <top style="thin">
        <color auto="1"/>
      </top>
      <bottom style="thin">
        <color auto="1"/>
      </bottom>
      <diagonal/>
    </border>
    <border>
      <left style="thin">
        <color auto="1"/>
      </left>
      <right style="thin">
        <color auto="1"/>
      </right>
      <top style="thick">
        <color rgb="FFC3D69B"/>
      </top>
      <bottom style="thin">
        <color auto="1"/>
      </bottom>
      <diagonal/>
    </border>
    <border>
      <left/>
      <right/>
      <top style="thin">
        <color auto="1"/>
      </top>
      <bottom style="thick">
        <color rgb="FF8EB4E3"/>
      </bottom>
      <diagonal/>
    </border>
    <border>
      <left/>
      <right/>
      <top style="thin">
        <color auto="1"/>
      </top>
      <bottom style="thick">
        <color rgb="FFBFBFBF"/>
      </bottom>
      <diagonal/>
    </border>
    <border>
      <left/>
      <right/>
      <top/>
      <bottom style="thick">
        <color rgb="FFBFBFBF"/>
      </bottom>
      <diagonal/>
    </border>
    <border>
      <left style="medium">
        <color auto="1"/>
      </left>
      <right/>
      <top style="medium">
        <color auto="1"/>
      </top>
      <bottom/>
      <diagonal/>
    </border>
    <border>
      <left/>
      <right style="medium">
        <color auto="1"/>
      </right>
      <top style="medium">
        <color auto="1"/>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right/>
      <top/>
      <bottom style="thick">
        <color rgb="FFD7E4BD"/>
      </bottom>
      <diagonal/>
    </border>
    <border>
      <left/>
      <right style="medium">
        <color auto="1"/>
      </right>
      <top style="medium">
        <color auto="1"/>
      </top>
      <bottom style="medium">
        <color auto="1"/>
      </bottom>
      <diagonal/>
    </border>
    <border>
      <left style="thin">
        <color auto="1"/>
      </left>
      <right/>
      <top style="thick">
        <color rgb="FFD7E4BD"/>
      </top>
      <bottom style="thin">
        <color indexed="64"/>
      </bottom>
      <diagonal/>
    </border>
    <border>
      <left/>
      <right/>
      <top style="medium">
        <color auto="1"/>
      </top>
      <bottom style="medium">
        <color auto="1"/>
      </bottom>
      <diagonal/>
    </border>
    <border>
      <left/>
      <right/>
      <top/>
      <bottom style="thick">
        <color theme="9" tint="0.59996337778862885"/>
      </bottom>
      <diagonal/>
    </border>
    <border>
      <left/>
      <right/>
      <top style="medium">
        <color auto="1"/>
      </top>
      <bottom style="thick">
        <color theme="9" tint="0.59996337778862885"/>
      </bottom>
      <diagonal/>
    </border>
    <border>
      <left/>
      <right/>
      <top/>
      <bottom style="thick">
        <color theme="4" tint="0.39994506668294322"/>
      </bottom>
      <diagonal/>
    </border>
    <border>
      <left style="thin">
        <color auto="1"/>
      </left>
      <right/>
      <top style="thick">
        <color rgb="FFC6D9F1"/>
      </top>
      <bottom style="thin">
        <color auto="1"/>
      </bottom>
      <diagonal/>
    </border>
    <border>
      <left/>
      <right style="thin">
        <color auto="1"/>
      </right>
      <top style="thick">
        <color rgb="FFC6D9F1"/>
      </top>
      <bottom style="thin">
        <color auto="1"/>
      </bottom>
      <diagonal/>
    </border>
    <border>
      <left style="thin">
        <color auto="1"/>
      </left>
      <right style="thin">
        <color auto="1"/>
      </right>
      <top style="thick">
        <color rgb="FFC6D9F1"/>
      </top>
      <bottom/>
      <diagonal/>
    </border>
    <border>
      <left style="thin">
        <color auto="1"/>
      </left>
      <right/>
      <top/>
      <bottom style="thin">
        <color auto="1"/>
      </bottom>
      <diagonal/>
    </border>
  </borders>
  <cellStyleXfs count="10">
    <xf numFmtId="0" fontId="0" fillId="0" borderId="0"/>
    <xf numFmtId="165" fontId="44" fillId="0" borderId="0" applyBorder="0" applyProtection="0"/>
    <xf numFmtId="9" fontId="44" fillId="0" borderId="0" applyBorder="0" applyProtection="0"/>
    <xf numFmtId="164" fontId="44" fillId="0" borderId="0" applyBorder="0" applyProtection="0"/>
    <xf numFmtId="165" fontId="44" fillId="0" borderId="0" applyBorder="0" applyProtection="0"/>
    <xf numFmtId="0" fontId="1" fillId="0" borderId="0"/>
    <xf numFmtId="166" fontId="44" fillId="0" borderId="0" applyBorder="0" applyProtection="0"/>
    <xf numFmtId="0" fontId="22" fillId="0" borderId="1" applyProtection="0"/>
    <xf numFmtId="0" fontId="28" fillId="0" borderId="2" applyProtection="0"/>
    <xf numFmtId="0" fontId="44" fillId="0" borderId="0"/>
  </cellStyleXfs>
  <cellXfs count="416">
    <xf numFmtId="0" fontId="0" fillId="0" borderId="0" xfId="0"/>
    <xf numFmtId="0" fontId="5" fillId="2" borderId="0" xfId="5" applyFont="1" applyFill="1" applyBorder="1" applyAlignment="1" applyProtection="1">
      <alignment horizontal="right" vertical="center"/>
    </xf>
    <xf numFmtId="0" fontId="6" fillId="2" borderId="0" xfId="0" applyFont="1" applyFill="1" applyBorder="1" applyProtection="1"/>
    <xf numFmtId="0" fontId="9" fillId="0" borderId="3" xfId="0" applyFont="1" applyBorder="1" applyAlignment="1" applyProtection="1">
      <alignment horizontal="left" vertical="center" wrapText="1"/>
    </xf>
    <xf numFmtId="0" fontId="0" fillId="0" borderId="0" xfId="0" applyProtection="1"/>
    <xf numFmtId="0" fontId="12" fillId="0" borderId="0" xfId="5" applyFont="1" applyBorder="1" applyAlignment="1" applyProtection="1"/>
    <xf numFmtId="0" fontId="2" fillId="0" borderId="0" xfId="0" applyFont="1" applyBorder="1" applyProtection="1"/>
    <xf numFmtId="0" fontId="14" fillId="0" borderId="0" xfId="5" applyFont="1" applyBorder="1" applyAlignment="1" applyProtection="1"/>
    <xf numFmtId="0" fontId="15" fillId="0" borderId="0" xfId="0" applyFont="1" applyBorder="1" applyProtection="1"/>
    <xf numFmtId="0" fontId="18" fillId="2" borderId="0" xfId="5" applyFont="1" applyFill="1" applyBorder="1" applyAlignment="1" applyProtection="1">
      <alignment horizontal="center" vertical="center"/>
    </xf>
    <xf numFmtId="167" fontId="5" fillId="2" borderId="3" xfId="5" applyNumberFormat="1" applyFont="1" applyFill="1" applyBorder="1" applyAlignment="1" applyProtection="1">
      <alignment horizontal="center" wrapText="1"/>
    </xf>
    <xf numFmtId="0" fontId="0" fillId="0" borderId="0" xfId="0" applyBorder="1" applyProtection="1"/>
    <xf numFmtId="0" fontId="5" fillId="2" borderId="0" xfId="5" applyFont="1" applyFill="1" applyBorder="1" applyAlignment="1" applyProtection="1">
      <alignment horizontal="right" vertical="center" wrapText="1"/>
    </xf>
    <xf numFmtId="0" fontId="2" fillId="0" borderId="0" xfId="0" applyFont="1" applyAlignment="1" applyProtection="1"/>
    <xf numFmtId="0" fontId="2" fillId="0" borderId="0" xfId="0" applyFont="1" applyProtection="1"/>
    <xf numFmtId="0" fontId="2" fillId="0" borderId="0" xfId="0" applyFont="1" applyAlignment="1" applyProtection="1">
      <alignment horizontal="right"/>
    </xf>
    <xf numFmtId="10" fontId="1" fillId="2" borderId="3" xfId="5" applyNumberFormat="1" applyFont="1" applyFill="1" applyBorder="1" applyAlignment="1" applyProtection="1">
      <alignment horizontal="center" vertical="center" wrapText="1"/>
    </xf>
    <xf numFmtId="10" fontId="1" fillId="0" borderId="3" xfId="5" applyNumberFormat="1" applyFont="1" applyBorder="1" applyAlignment="1" applyProtection="1">
      <alignment horizontal="center" vertical="center"/>
    </xf>
    <xf numFmtId="0" fontId="8" fillId="0" borderId="16" xfId="0" applyFont="1" applyBorder="1" applyProtection="1"/>
    <xf numFmtId="0" fontId="0" fillId="0" borderId="16" xfId="0" applyBorder="1" applyProtection="1"/>
    <xf numFmtId="0" fontId="9" fillId="0" borderId="5" xfId="0" applyFont="1" applyBorder="1" applyAlignment="1" applyProtection="1">
      <alignment horizontal="left" vertical="center" wrapText="1"/>
    </xf>
    <xf numFmtId="4" fontId="1" fillId="0" borderId="5" xfId="0" applyNumberFormat="1" applyFont="1" applyBorder="1" applyAlignment="1" applyProtection="1">
      <alignment horizontal="right" vertical="center" indent="1"/>
    </xf>
    <xf numFmtId="168" fontId="5" fillId="0" borderId="5" xfId="5" applyNumberFormat="1" applyFont="1" applyBorder="1" applyAlignment="1" applyProtection="1">
      <alignment horizontal="right" vertical="center" wrapText="1" indent="1"/>
    </xf>
    <xf numFmtId="4" fontId="19" fillId="2" borderId="0" xfId="0" applyNumberFormat="1" applyFont="1" applyFill="1" applyBorder="1" applyAlignment="1" applyProtection="1">
      <alignment horizontal="right" vertical="center"/>
    </xf>
    <xf numFmtId="0" fontId="0" fillId="0" borderId="0" xfId="0" applyAlignment="1" applyProtection="1">
      <alignment vertical="center"/>
    </xf>
    <xf numFmtId="0" fontId="5" fillId="2" borderId="13" xfId="5" applyFont="1" applyFill="1" applyBorder="1" applyAlignment="1" applyProtection="1">
      <alignment horizontal="center" wrapText="1"/>
    </xf>
    <xf numFmtId="0" fontId="5" fillId="2" borderId="0" xfId="5" applyFont="1" applyFill="1" applyBorder="1" applyAlignment="1" applyProtection="1">
      <alignment horizontal="center" wrapText="1"/>
    </xf>
    <xf numFmtId="0" fontId="5" fillId="2" borderId="0" xfId="5" applyFont="1" applyFill="1" applyBorder="1" applyAlignment="1" applyProtection="1">
      <alignment vertical="center"/>
    </xf>
    <xf numFmtId="0" fontId="5" fillId="2" borderId="0" xfId="5" applyFont="1" applyFill="1" applyBorder="1" applyAlignment="1" applyProtection="1">
      <alignment horizontal="center" vertical="center"/>
    </xf>
    <xf numFmtId="0" fontId="5" fillId="2" borderId="0" xfId="5" applyFont="1" applyFill="1" applyBorder="1" applyAlignment="1" applyProtection="1">
      <alignment horizontal="left" vertical="center"/>
    </xf>
    <xf numFmtId="0" fontId="1" fillId="2" borderId="0" xfId="5" applyFont="1" applyFill="1" applyBorder="1" applyProtection="1"/>
    <xf numFmtId="0" fontId="1" fillId="2" borderId="0" xfId="5" applyFont="1" applyFill="1" applyBorder="1" applyAlignment="1" applyProtection="1">
      <alignment horizontal="right" vertical="center" indent="1"/>
    </xf>
    <xf numFmtId="0" fontId="21" fillId="2" borderId="0" xfId="5" applyFont="1" applyFill="1" applyBorder="1" applyAlignment="1" applyProtection="1">
      <alignment vertical="center"/>
    </xf>
    <xf numFmtId="0" fontId="1" fillId="2" borderId="0" xfId="5" applyFont="1" applyFill="1" applyBorder="1" applyAlignment="1" applyProtection="1">
      <alignment horizontal="left" vertical="center"/>
    </xf>
    <xf numFmtId="172" fontId="1" fillId="2" borderId="0" xfId="5" applyNumberFormat="1" applyFont="1" applyFill="1" applyBorder="1" applyAlignment="1" applyProtection="1">
      <alignment horizontal="right" vertical="center" indent="1"/>
    </xf>
    <xf numFmtId="0" fontId="22" fillId="0" borderId="1" xfId="7" applyBorder="1" applyAlignment="1" applyProtection="1"/>
    <xf numFmtId="0" fontId="23" fillId="2" borderId="13" xfId="5" applyFont="1" applyFill="1" applyBorder="1" applyAlignment="1" applyProtection="1">
      <alignment horizontal="center"/>
    </xf>
    <xf numFmtId="10" fontId="21" fillId="0" borderId="3" xfId="5" applyNumberFormat="1" applyFont="1" applyBorder="1" applyAlignment="1" applyProtection="1">
      <alignment horizontal="justify" vertical="center"/>
    </xf>
    <xf numFmtId="0" fontId="1" fillId="0" borderId="3" xfId="5" applyFont="1" applyBorder="1" applyAlignment="1" applyProtection="1">
      <alignment horizontal="center" vertical="center" wrapText="1"/>
    </xf>
    <xf numFmtId="4" fontId="1" fillId="2" borderId="3" xfId="5" applyNumberFormat="1" applyFont="1" applyFill="1" applyBorder="1" applyAlignment="1" applyProtection="1">
      <alignment horizontal="right" vertical="center" indent="1"/>
    </xf>
    <xf numFmtId="4" fontId="5" fillId="4" borderId="6" xfId="5" applyNumberFormat="1" applyFont="1" applyFill="1" applyBorder="1" applyAlignment="1" applyProtection="1">
      <alignment horizontal="right" vertical="center" wrapText="1" indent="1"/>
    </xf>
    <xf numFmtId="10" fontId="21" fillId="0" borderId="20" xfId="5" applyNumberFormat="1" applyFont="1" applyBorder="1" applyAlignment="1" applyProtection="1">
      <alignment horizontal="justify" vertical="center"/>
    </xf>
    <xf numFmtId="10" fontId="21" fillId="2" borderId="0" xfId="5" applyNumberFormat="1" applyFont="1" applyFill="1" applyBorder="1" applyAlignment="1" applyProtection="1">
      <alignment horizontal="justify" vertical="center"/>
    </xf>
    <xf numFmtId="4" fontId="5" fillId="2" borderId="18" xfId="5" applyNumberFormat="1" applyFont="1" applyFill="1" applyBorder="1" applyAlignment="1" applyProtection="1">
      <alignment horizontal="right" vertical="center" indent="1"/>
    </xf>
    <xf numFmtId="0" fontId="21" fillId="0" borderId="3" xfId="5" applyFont="1" applyBorder="1" applyAlignment="1" applyProtection="1">
      <alignment vertical="center"/>
    </xf>
    <xf numFmtId="4" fontId="1" fillId="2" borderId="21" xfId="5" applyNumberFormat="1" applyFont="1" applyFill="1" applyBorder="1" applyAlignment="1" applyProtection="1">
      <alignment horizontal="right" vertical="center" indent="1"/>
    </xf>
    <xf numFmtId="0" fontId="25" fillId="0" borderId="3" xfId="5" applyFont="1" applyBorder="1" applyAlignment="1" applyProtection="1">
      <alignment horizontal="justify" vertical="center"/>
    </xf>
    <xf numFmtId="0" fontId="21" fillId="0" borderId="3" xfId="5" applyFont="1" applyBorder="1" applyAlignment="1" applyProtection="1">
      <alignment horizontal="justify" vertical="center"/>
    </xf>
    <xf numFmtId="10" fontId="21" fillId="2" borderId="20" xfId="5" applyNumberFormat="1" applyFont="1" applyFill="1" applyBorder="1" applyAlignment="1" applyProtection="1">
      <alignment horizontal="justify" vertical="center"/>
    </xf>
    <xf numFmtId="10" fontId="21" fillId="0" borderId="0" xfId="5" applyNumberFormat="1" applyFont="1" applyBorder="1" applyAlignment="1" applyProtection="1">
      <alignment horizontal="justify" vertical="center"/>
    </xf>
    <xf numFmtId="4" fontId="1" fillId="2" borderId="4" xfId="5" applyNumberFormat="1" applyFont="1" applyFill="1" applyBorder="1" applyAlignment="1" applyProtection="1">
      <alignment horizontal="right" vertical="center" indent="1"/>
    </xf>
    <xf numFmtId="0" fontId="22" fillId="0" borderId="1" xfId="7" applyBorder="1" applyAlignment="1" applyProtection="1">
      <alignment horizontal="left"/>
    </xf>
    <xf numFmtId="172" fontId="1" fillId="0" borderId="3" xfId="5" applyNumberFormat="1" applyFont="1" applyBorder="1" applyAlignment="1" applyProtection="1">
      <alignment horizontal="right" vertical="center" indent="1"/>
    </xf>
    <xf numFmtId="0" fontId="21" fillId="0" borderId="3" xfId="5" applyFont="1" applyBorder="1" applyAlignment="1" applyProtection="1">
      <alignment vertical="center" shrinkToFit="1"/>
    </xf>
    <xf numFmtId="0" fontId="25" fillId="0" borderId="3" xfId="5" applyFont="1" applyBorder="1" applyAlignment="1" applyProtection="1">
      <alignment vertical="center"/>
    </xf>
    <xf numFmtId="2" fontId="1" fillId="0" borderId="3" xfId="5" applyNumberFormat="1" applyFont="1" applyBorder="1" applyAlignment="1" applyProtection="1">
      <alignment horizontal="right" vertical="center" indent="1"/>
    </xf>
    <xf numFmtId="0" fontId="26" fillId="0" borderId="3" xfId="5" applyFont="1" applyBorder="1" applyAlignment="1" applyProtection="1">
      <alignment vertical="center"/>
    </xf>
    <xf numFmtId="10" fontId="21" fillId="2" borderId="3" xfId="5" applyNumberFormat="1" applyFont="1" applyFill="1" applyBorder="1" applyAlignment="1" applyProtection="1">
      <alignment horizontal="justify" vertical="center"/>
    </xf>
    <xf numFmtId="0" fontId="5" fillId="2" borderId="0" xfId="5" applyFont="1" applyFill="1" applyBorder="1" applyAlignment="1" applyProtection="1">
      <alignment horizontal="left"/>
    </xf>
    <xf numFmtId="0" fontId="1" fillId="0" borderId="0" xfId="5" applyProtection="1"/>
    <xf numFmtId="0" fontId="1" fillId="0" borderId="0" xfId="5" applyFont="1" applyProtection="1"/>
    <xf numFmtId="172" fontId="5" fillId="2" borderId="3" xfId="5" applyNumberFormat="1" applyFont="1" applyFill="1" applyBorder="1" applyAlignment="1" applyProtection="1">
      <alignment horizontal="right" vertical="center" indent="1"/>
    </xf>
    <xf numFmtId="0" fontId="21" fillId="2" borderId="3" xfId="5" applyFont="1" applyFill="1" applyBorder="1" applyAlignment="1" applyProtection="1">
      <alignment vertical="center"/>
    </xf>
    <xf numFmtId="172" fontId="1" fillId="2" borderId="4" xfId="5" applyNumberFormat="1" applyFont="1" applyFill="1" applyBorder="1" applyAlignment="1" applyProtection="1">
      <alignment horizontal="right" vertical="center" indent="1"/>
    </xf>
    <xf numFmtId="0" fontId="25" fillId="0" borderId="3" xfId="5" applyFont="1" applyBorder="1" applyAlignment="1" applyProtection="1">
      <alignment vertical="center" wrapText="1"/>
    </xf>
    <xf numFmtId="0" fontId="21" fillId="0" borderId="3" xfId="5" applyFont="1" applyBorder="1" applyAlignment="1" applyProtection="1">
      <alignment vertical="center" wrapText="1"/>
    </xf>
    <xf numFmtId="0" fontId="25" fillId="2" borderId="0" xfId="5" applyFont="1" applyFill="1" applyBorder="1" applyAlignment="1" applyProtection="1">
      <alignment horizontal="center" vertical="center"/>
    </xf>
    <xf numFmtId="172" fontId="5" fillId="2" borderId="2" xfId="8" applyNumberFormat="1" applyFont="1" applyFill="1" applyBorder="1" applyAlignment="1" applyProtection="1">
      <alignment horizontal="right" vertical="center" indent="1"/>
    </xf>
    <xf numFmtId="0" fontId="29" fillId="2" borderId="0" xfId="5" applyFont="1" applyFill="1" applyBorder="1" applyAlignment="1" applyProtection="1">
      <alignment horizontal="left" vertical="center"/>
    </xf>
    <xf numFmtId="0" fontId="29" fillId="2" borderId="0" xfId="5" applyFont="1" applyFill="1" applyBorder="1" applyAlignment="1" applyProtection="1">
      <alignment horizontal="left" vertical="center" wrapText="1"/>
    </xf>
    <xf numFmtId="0" fontId="9" fillId="2" borderId="0" xfId="0" applyFont="1" applyFill="1" applyBorder="1" applyProtection="1"/>
    <xf numFmtId="0" fontId="7" fillId="0" borderId="23" xfId="0" applyFont="1" applyBorder="1" applyAlignment="1" applyProtection="1">
      <alignment horizontal="center"/>
    </xf>
    <xf numFmtId="0" fontId="7" fillId="0" borderId="24" xfId="0" applyFont="1" applyBorder="1" applyAlignment="1" applyProtection="1">
      <alignment horizontal="center"/>
    </xf>
    <xf numFmtId="0" fontId="9" fillId="2" borderId="25" xfId="0" applyFont="1" applyFill="1" applyBorder="1" applyProtection="1"/>
    <xf numFmtId="0" fontId="9" fillId="2" borderId="27" xfId="0" applyFont="1" applyFill="1" applyBorder="1" applyProtection="1"/>
    <xf numFmtId="0" fontId="9" fillId="2" borderId="29" xfId="0" applyFont="1" applyFill="1" applyBorder="1" applyProtection="1"/>
    <xf numFmtId="0" fontId="7" fillId="0" borderId="32" xfId="0" applyFont="1" applyBorder="1" applyProtection="1"/>
    <xf numFmtId="0" fontId="7" fillId="2" borderId="0" xfId="0" applyFont="1" applyFill="1" applyBorder="1" applyProtection="1"/>
    <xf numFmtId="10" fontId="7" fillId="2" borderId="0" xfId="2" applyNumberFormat="1" applyFont="1" applyFill="1" applyBorder="1" applyAlignment="1" applyProtection="1">
      <alignment horizontal="right" indent="6"/>
    </xf>
    <xf numFmtId="0" fontId="8" fillId="2" borderId="33" xfId="0" applyFont="1" applyFill="1" applyBorder="1" applyProtection="1"/>
    <xf numFmtId="0" fontId="9" fillId="2" borderId="33" xfId="0" applyFont="1" applyFill="1" applyBorder="1" applyProtection="1"/>
    <xf numFmtId="0" fontId="6" fillId="2" borderId="0" xfId="5" applyFont="1" applyFill="1" applyBorder="1" applyAlignment="1" applyProtection="1">
      <alignment vertical="center" wrapText="1"/>
    </xf>
    <xf numFmtId="0" fontId="5" fillId="2" borderId="14" xfId="5" applyFont="1" applyFill="1" applyBorder="1" applyAlignment="1" applyProtection="1">
      <alignment horizontal="right" vertical="center" wrapText="1"/>
    </xf>
    <xf numFmtId="0" fontId="1" fillId="2" borderId="37" xfId="5" applyFont="1" applyFill="1" applyBorder="1" applyAlignment="1" applyProtection="1">
      <alignment horizontal="center" vertical="center" wrapText="1"/>
    </xf>
    <xf numFmtId="0" fontId="35" fillId="2" borderId="0" xfId="5" applyFont="1" applyFill="1" applyBorder="1" applyAlignment="1" applyProtection="1">
      <alignment vertical="center" wrapText="1"/>
    </xf>
    <xf numFmtId="0" fontId="5" fillId="2" borderId="14" xfId="5" applyFont="1" applyFill="1" applyBorder="1" applyAlignment="1" applyProtection="1">
      <alignment horizontal="right" vertical="center"/>
    </xf>
    <xf numFmtId="0" fontId="1" fillId="2" borderId="0" xfId="5" applyFont="1" applyFill="1" applyBorder="1" applyAlignment="1" applyProtection="1">
      <alignment horizontal="center" vertical="center" wrapText="1"/>
    </xf>
    <xf numFmtId="0" fontId="5" fillId="2" borderId="0" xfId="0" applyFont="1" applyFill="1" applyBorder="1" applyAlignment="1" applyProtection="1">
      <alignment horizontal="center" vertical="center"/>
    </xf>
    <xf numFmtId="0" fontId="1" fillId="0" borderId="0" xfId="0" applyFont="1"/>
    <xf numFmtId="0" fontId="1" fillId="0" borderId="0" xfId="0" applyFont="1" applyAlignment="1">
      <alignment vertical="center" wrapText="1"/>
    </xf>
    <xf numFmtId="0" fontId="31" fillId="0" borderId="0" xfId="0" applyFont="1"/>
    <xf numFmtId="0" fontId="1" fillId="0" borderId="0" xfId="0" applyFont="1" applyBorder="1" applyProtection="1"/>
    <xf numFmtId="0" fontId="1" fillId="0" borderId="0" xfId="0" applyFont="1" applyBorder="1" applyAlignment="1" applyProtection="1">
      <alignment vertical="center" wrapText="1"/>
    </xf>
    <xf numFmtId="0" fontId="5" fillId="0" borderId="3" xfId="0" applyFont="1" applyBorder="1" applyAlignment="1" applyProtection="1">
      <alignment horizontal="center" vertical="center" wrapText="1"/>
    </xf>
    <xf numFmtId="0" fontId="5" fillId="0" borderId="18" xfId="0" applyFont="1" applyBorder="1" applyAlignment="1" applyProtection="1">
      <alignment horizontal="center" vertical="center" wrapText="1"/>
    </xf>
    <xf numFmtId="0" fontId="5" fillId="0" borderId="12" xfId="0" applyFont="1" applyBorder="1" applyAlignment="1" applyProtection="1">
      <alignment horizontal="center" vertical="center"/>
    </xf>
    <xf numFmtId="4" fontId="9" fillId="0" borderId="3" xfId="0" applyNumberFormat="1" applyFont="1" applyBorder="1" applyAlignment="1" applyProtection="1">
      <alignment horizontal="left" vertical="center" wrapText="1"/>
    </xf>
    <xf numFmtId="0" fontId="1" fillId="2" borderId="18" xfId="0" applyFont="1" applyFill="1" applyBorder="1" applyAlignment="1" applyProtection="1">
      <alignment horizontal="center" vertical="center"/>
    </xf>
    <xf numFmtId="4" fontId="5" fillId="2" borderId="12" xfId="0" applyNumberFormat="1" applyFont="1" applyFill="1" applyBorder="1" applyAlignment="1" applyProtection="1">
      <alignment horizontal="right" vertical="center" indent="1"/>
    </xf>
    <xf numFmtId="4" fontId="1" fillId="0" borderId="0" xfId="0" applyNumberFormat="1" applyFont="1" applyBorder="1" applyAlignment="1">
      <alignment horizontal="center"/>
    </xf>
    <xf numFmtId="4" fontId="1" fillId="2" borderId="0" xfId="0" applyNumberFormat="1" applyFont="1" applyFill="1" applyBorder="1" applyAlignment="1">
      <alignment horizontal="center"/>
    </xf>
    <xf numFmtId="4" fontId="1" fillId="7" borderId="0" xfId="0" applyNumberFormat="1" applyFont="1" applyFill="1" applyBorder="1" applyAlignment="1">
      <alignment horizontal="center"/>
    </xf>
    <xf numFmtId="4" fontId="1" fillId="2" borderId="0" xfId="0" applyNumberFormat="1" applyFont="1" applyFill="1" applyBorder="1" applyAlignment="1"/>
    <xf numFmtId="0" fontId="1" fillId="0" borderId="0" xfId="0" applyFont="1" applyAlignment="1"/>
    <xf numFmtId="0" fontId="5" fillId="4" borderId="3" xfId="0" applyFont="1" applyFill="1" applyBorder="1" applyAlignment="1" applyProtection="1">
      <alignment horizontal="center" vertical="center" wrapText="1"/>
    </xf>
    <xf numFmtId="4" fontId="1" fillId="0" borderId="0" xfId="0" applyNumberFormat="1" applyFont="1" applyBorder="1" applyAlignment="1">
      <alignment horizontal="center" vertical="center"/>
    </xf>
    <xf numFmtId="4" fontId="1" fillId="2" borderId="0" xfId="0" applyNumberFormat="1" applyFont="1" applyFill="1" applyBorder="1" applyAlignment="1">
      <alignment horizontal="center" vertical="center"/>
    </xf>
    <xf numFmtId="4" fontId="1" fillId="2" borderId="0" xfId="0" applyNumberFormat="1" applyFont="1" applyFill="1" applyBorder="1" applyAlignment="1">
      <alignment vertical="center"/>
    </xf>
    <xf numFmtId="10" fontId="1" fillId="2" borderId="5" xfId="2" applyNumberFormat="1" applyFont="1" applyFill="1" applyBorder="1" applyAlignment="1" applyProtection="1">
      <alignment horizontal="center" vertical="center" wrapText="1"/>
    </xf>
    <xf numFmtId="174" fontId="1" fillId="2" borderId="0" xfId="0" applyNumberFormat="1" applyFont="1" applyFill="1" applyBorder="1" applyAlignment="1">
      <alignment horizontal="center" vertical="center"/>
    </xf>
    <xf numFmtId="0" fontId="5" fillId="2" borderId="0" xfId="0" applyFont="1" applyFill="1" applyBorder="1" applyAlignment="1" applyProtection="1">
      <alignment vertical="center" wrapText="1"/>
    </xf>
    <xf numFmtId="0" fontId="5" fillId="2" borderId="0" xfId="0" applyFont="1" applyFill="1" applyBorder="1" applyAlignment="1" applyProtection="1">
      <alignment horizontal="center" vertical="center" wrapText="1"/>
    </xf>
    <xf numFmtId="10" fontId="1" fillId="2" borderId="3" xfId="2" applyNumberFormat="1" applyFont="1" applyFill="1" applyBorder="1" applyAlignment="1" applyProtection="1">
      <alignment horizontal="center" vertical="center" wrapText="1"/>
    </xf>
    <xf numFmtId="0" fontId="1" fillId="2" borderId="0" xfId="0" applyFont="1" applyFill="1" applyBorder="1" applyAlignment="1" applyProtection="1">
      <alignment horizontal="center"/>
    </xf>
    <xf numFmtId="4" fontId="5" fillId="2" borderId="0" xfId="0" applyNumberFormat="1" applyFont="1" applyFill="1" applyBorder="1" applyAlignment="1" applyProtection="1">
      <alignment horizontal="center"/>
    </xf>
    <xf numFmtId="0" fontId="1" fillId="0" borderId="0" xfId="0" applyFont="1" applyAlignment="1">
      <alignment horizontal="left" vertical="center"/>
    </xf>
    <xf numFmtId="0" fontId="5" fillId="0" borderId="0" xfId="0" applyFont="1"/>
    <xf numFmtId="2" fontId="1" fillId="0" borderId="0" xfId="0" applyNumberFormat="1" applyFont="1"/>
    <xf numFmtId="0" fontId="41" fillId="0" borderId="0" xfId="0" applyFont="1"/>
    <xf numFmtId="0" fontId="1" fillId="0" borderId="0" xfId="0" applyFont="1" applyAlignment="1">
      <alignment horizontal="left" vertical="center" wrapText="1"/>
    </xf>
    <xf numFmtId="0" fontId="42" fillId="0" borderId="0" xfId="0" applyFont="1"/>
    <xf numFmtId="0" fontId="43" fillId="0" borderId="0" xfId="0" applyFont="1" applyAlignment="1">
      <alignment vertical="center" wrapText="1"/>
    </xf>
    <xf numFmtId="0" fontId="1" fillId="0" borderId="0" xfId="5" applyFont="1"/>
    <xf numFmtId="0" fontId="1" fillId="8" borderId="0" xfId="5" applyFont="1" applyFill="1"/>
    <xf numFmtId="0" fontId="5" fillId="0" borderId="0" xfId="5" applyFont="1" applyBorder="1" applyAlignment="1" applyProtection="1">
      <alignment vertical="center"/>
    </xf>
    <xf numFmtId="10" fontId="7" fillId="2" borderId="6" xfId="2" applyNumberFormat="1" applyFont="1" applyFill="1" applyBorder="1" applyAlignment="1" applyProtection="1">
      <alignment horizontal="right" indent="3"/>
    </xf>
    <xf numFmtId="4" fontId="9" fillId="0" borderId="3" xfId="0" applyNumberFormat="1" applyFont="1" applyBorder="1" applyAlignment="1" applyProtection="1">
      <alignment horizontal="right" vertical="center" indent="2"/>
    </xf>
    <xf numFmtId="4" fontId="1" fillId="2" borderId="3" xfId="0" applyNumberFormat="1" applyFont="1" applyFill="1" applyBorder="1" applyAlignment="1" applyProtection="1">
      <alignment horizontal="right" vertical="center" indent="2"/>
    </xf>
    <xf numFmtId="2" fontId="1" fillId="2" borderId="3" xfId="0" applyNumberFormat="1" applyFont="1" applyFill="1" applyBorder="1" applyAlignment="1" applyProtection="1">
      <alignment horizontal="right" vertical="center" indent="2"/>
    </xf>
    <xf numFmtId="0" fontId="1" fillId="0" borderId="0" xfId="5" applyFont="1" applyBorder="1" applyProtection="1"/>
    <xf numFmtId="0" fontId="1" fillId="0" borderId="0" xfId="5" applyFont="1" applyBorder="1" applyAlignment="1" applyProtection="1">
      <alignment vertical="center" wrapText="1"/>
    </xf>
    <xf numFmtId="0" fontId="1" fillId="0" borderId="0" xfId="5" applyFont="1" applyBorder="1" applyAlignment="1" applyProtection="1">
      <alignment vertical="center"/>
    </xf>
    <xf numFmtId="0" fontId="1" fillId="0" borderId="0" xfId="5" applyFont="1" applyBorder="1" applyAlignment="1" applyProtection="1">
      <alignment horizontal="right" vertical="center"/>
    </xf>
    <xf numFmtId="168" fontId="21" fillId="2" borderId="3" xfId="5" applyNumberFormat="1" applyFont="1" applyFill="1" applyBorder="1" applyAlignment="1" applyProtection="1">
      <alignment vertical="center"/>
    </xf>
    <xf numFmtId="168" fontId="25" fillId="2" borderId="18" xfId="5" applyNumberFormat="1" applyFont="1" applyFill="1" applyBorder="1" applyAlignment="1" applyProtection="1">
      <alignment vertical="center"/>
    </xf>
    <xf numFmtId="168" fontId="5" fillId="2" borderId="0" xfId="5" applyNumberFormat="1" applyFont="1" applyFill="1" applyBorder="1" applyAlignment="1" applyProtection="1">
      <alignment vertical="center"/>
    </xf>
    <xf numFmtId="0" fontId="1" fillId="0" borderId="0" xfId="5" applyFont="1" applyAlignment="1">
      <alignment vertical="center" wrapText="1"/>
    </xf>
    <xf numFmtId="168" fontId="1" fillId="0" borderId="3" xfId="5" applyNumberFormat="1" applyFont="1" applyBorder="1" applyAlignment="1" applyProtection="1">
      <alignment horizontal="right" vertical="center" indent="1"/>
    </xf>
    <xf numFmtId="168" fontId="5" fillId="5" borderId="3" xfId="5" applyNumberFormat="1" applyFont="1" applyFill="1" applyBorder="1" applyAlignment="1" applyProtection="1">
      <alignment horizontal="right" vertical="center" indent="1"/>
    </xf>
    <xf numFmtId="167" fontId="1" fillId="9" borderId="3" xfId="5" applyNumberFormat="1" applyFont="1" applyFill="1" applyBorder="1" applyAlignment="1" applyProtection="1">
      <alignment horizontal="center" vertical="center" wrapText="1"/>
    </xf>
    <xf numFmtId="171" fontId="1" fillId="2" borderId="3" xfId="0" applyNumberFormat="1" applyFont="1" applyFill="1" applyBorder="1" applyAlignment="1" applyProtection="1">
      <alignment horizontal="right" vertical="center" indent="1"/>
    </xf>
    <xf numFmtId="0" fontId="0" fillId="0" borderId="36" xfId="0" applyBorder="1" applyProtection="1"/>
    <xf numFmtId="0" fontId="0" fillId="0" borderId="0" xfId="0" applyBorder="1" applyAlignment="1" applyProtection="1"/>
    <xf numFmtId="0" fontId="0" fillId="0" borderId="35" xfId="0" applyBorder="1" applyProtection="1"/>
    <xf numFmtId="0" fontId="17" fillId="2" borderId="0" xfId="5" applyFont="1" applyFill="1" applyBorder="1" applyAlignment="1" applyProtection="1">
      <alignment vertical="center"/>
    </xf>
    <xf numFmtId="0" fontId="10" fillId="2" borderId="8" xfId="0" applyFont="1" applyFill="1" applyBorder="1" applyAlignment="1" applyProtection="1"/>
    <xf numFmtId="49" fontId="1" fillId="10" borderId="3" xfId="5" applyNumberFormat="1" applyFont="1" applyFill="1" applyBorder="1" applyAlignment="1" applyProtection="1">
      <alignment horizontal="center" wrapText="1"/>
    </xf>
    <xf numFmtId="167" fontId="1" fillId="10" borderId="3" xfId="5" applyNumberFormat="1" applyFont="1" applyFill="1" applyBorder="1" applyAlignment="1" applyProtection="1">
      <alignment horizontal="center" wrapText="1"/>
    </xf>
    <xf numFmtId="4" fontId="1" fillId="9" borderId="0" xfId="0" applyNumberFormat="1" applyFont="1" applyFill="1" applyBorder="1" applyAlignment="1" applyProtection="1">
      <alignment horizontal="center" vertical="center"/>
    </xf>
    <xf numFmtId="0" fontId="8" fillId="0" borderId="0" xfId="0" applyFont="1" applyBorder="1" applyAlignment="1" applyProtection="1">
      <alignment horizontal="left"/>
    </xf>
    <xf numFmtId="0" fontId="8" fillId="0" borderId="47" xfId="0" applyFont="1" applyBorder="1" applyProtection="1"/>
    <xf numFmtId="0" fontId="0" fillId="0" borderId="47" xfId="0" applyBorder="1" applyProtection="1"/>
    <xf numFmtId="4" fontId="45" fillId="13" borderId="3" xfId="5" applyNumberFormat="1" applyFont="1" applyFill="1" applyBorder="1" applyAlignment="1" applyProtection="1">
      <alignment horizontal="center" vertical="center" wrapText="1"/>
    </xf>
    <xf numFmtId="4" fontId="46" fillId="13" borderId="3" xfId="5" applyNumberFormat="1" applyFont="1" applyFill="1" applyBorder="1" applyAlignment="1" applyProtection="1">
      <alignment horizontal="center" vertical="center"/>
    </xf>
    <xf numFmtId="171" fontId="1" fillId="9" borderId="3" xfId="0" applyNumberFormat="1" applyFont="1" applyFill="1" applyBorder="1" applyAlignment="1" applyProtection="1">
      <alignment horizontal="right" vertical="center" indent="1"/>
    </xf>
    <xf numFmtId="1" fontId="1" fillId="0" borderId="5" xfId="5" applyNumberFormat="1" applyFont="1" applyBorder="1" applyAlignment="1" applyProtection="1">
      <alignment horizontal="center" vertical="center"/>
    </xf>
    <xf numFmtId="1" fontId="1" fillId="0" borderId="3" xfId="5" applyNumberFormat="1" applyFont="1" applyBorder="1" applyAlignment="1" applyProtection="1">
      <alignment horizontal="center" vertical="center"/>
    </xf>
    <xf numFmtId="4" fontId="46" fillId="9" borderId="0" xfId="9" applyNumberFormat="1" applyFont="1" applyFill="1" applyBorder="1" applyAlignment="1" applyProtection="1">
      <alignment horizontal="right" vertical="center"/>
    </xf>
    <xf numFmtId="175" fontId="5" fillId="2" borderId="3" xfId="0" applyNumberFormat="1" applyFont="1" applyFill="1" applyBorder="1" applyAlignment="1" applyProtection="1">
      <alignment horizontal="right" vertical="center" indent="2"/>
    </xf>
    <xf numFmtId="175" fontId="1" fillId="2" borderId="3" xfId="0" applyNumberFormat="1" applyFont="1" applyFill="1" applyBorder="1" applyAlignment="1" applyProtection="1">
      <alignment horizontal="right" vertical="center" indent="2"/>
    </xf>
    <xf numFmtId="175" fontId="9" fillId="0" borderId="3" xfId="0" applyNumberFormat="1" applyFont="1" applyBorder="1" applyAlignment="1" applyProtection="1">
      <alignment horizontal="right" vertical="center" indent="1"/>
    </xf>
    <xf numFmtId="0" fontId="13" fillId="2" borderId="0" xfId="5" applyFont="1" applyFill="1" applyBorder="1" applyAlignment="1" applyProtection="1">
      <alignment horizontal="center" vertical="center" wrapText="1"/>
    </xf>
    <xf numFmtId="0" fontId="1" fillId="0" borderId="3" xfId="5" applyFont="1" applyBorder="1" applyAlignment="1" applyProtection="1">
      <alignment vertical="center"/>
    </xf>
    <xf numFmtId="0" fontId="5" fillId="2" borderId="0" xfId="5" applyFont="1" applyFill="1" applyBorder="1" applyAlignment="1" applyProtection="1">
      <alignment horizontal="center"/>
    </xf>
    <xf numFmtId="0" fontId="5" fillId="2" borderId="0" xfId="5" applyFont="1" applyFill="1" applyBorder="1" applyAlignment="1" applyProtection="1">
      <alignment horizontal="center" vertical="center" wrapText="1"/>
    </xf>
    <xf numFmtId="0" fontId="1" fillId="2" borderId="0" xfId="5" applyFont="1" applyFill="1" applyBorder="1" applyAlignment="1" applyProtection="1">
      <alignment horizontal="center" vertical="center"/>
    </xf>
    <xf numFmtId="0" fontId="11" fillId="2" borderId="0" xfId="5" applyFont="1" applyFill="1" applyBorder="1" applyAlignment="1" applyProtection="1">
      <alignment horizontal="center" vertical="center"/>
    </xf>
    <xf numFmtId="0" fontId="1" fillId="4" borderId="3" xfId="5" applyFont="1" applyFill="1" applyBorder="1" applyAlignment="1" applyProtection="1">
      <alignment horizontal="center" vertical="center" wrapText="1"/>
    </xf>
    <xf numFmtId="0" fontId="22" fillId="2" borderId="1" xfId="7" applyFont="1" applyFill="1" applyBorder="1" applyAlignment="1" applyProtection="1">
      <alignment horizontal="left"/>
    </xf>
    <xf numFmtId="0" fontId="5" fillId="2" borderId="0" xfId="0" applyFont="1" applyFill="1" applyBorder="1" applyAlignment="1" applyProtection="1">
      <alignment horizontal="center"/>
    </xf>
    <xf numFmtId="0" fontId="5" fillId="2" borderId="5" xfId="0" applyFont="1" applyFill="1" applyBorder="1" applyAlignment="1" applyProtection="1">
      <alignment horizontal="center" vertical="center" wrapText="1"/>
    </xf>
    <xf numFmtId="0" fontId="5" fillId="7" borderId="5" xfId="0" applyFont="1" applyFill="1" applyBorder="1" applyAlignment="1" applyProtection="1">
      <alignment horizontal="center" vertical="center" wrapText="1"/>
    </xf>
    <xf numFmtId="0" fontId="5" fillId="0" borderId="0" xfId="0" applyFont="1" applyBorder="1" applyAlignment="1" applyProtection="1">
      <alignment horizontal="left" vertical="center" wrapText="1"/>
    </xf>
    <xf numFmtId="12" fontId="0" fillId="0" borderId="0" xfId="0" applyNumberFormat="1" applyProtection="1"/>
    <xf numFmtId="0" fontId="9" fillId="15" borderId="5" xfId="0" applyFont="1" applyFill="1" applyBorder="1" applyAlignment="1" applyProtection="1">
      <alignment horizontal="left" vertical="center" wrapText="1"/>
    </xf>
    <xf numFmtId="169" fontId="1" fillId="9" borderId="3" xfId="0" applyNumberFormat="1" applyFont="1" applyFill="1" applyBorder="1" applyAlignment="1" applyProtection="1">
      <alignment horizontal="right" indent="1"/>
    </xf>
    <xf numFmtId="175" fontId="46" fillId="0" borderId="3" xfId="4" applyNumberFormat="1" applyFont="1" applyBorder="1" applyAlignment="1" applyProtection="1">
      <alignment horizontal="right" vertical="center" indent="1"/>
    </xf>
    <xf numFmtId="171" fontId="1" fillId="2" borderId="5" xfId="0" applyNumberFormat="1" applyFont="1" applyFill="1" applyBorder="1" applyAlignment="1" applyProtection="1">
      <alignment horizontal="right" vertical="center" indent="1"/>
    </xf>
    <xf numFmtId="171" fontId="1" fillId="9" borderId="5" xfId="0" applyNumberFormat="1" applyFont="1" applyFill="1" applyBorder="1" applyAlignment="1" applyProtection="1">
      <alignment horizontal="right" vertical="center" indent="1"/>
    </xf>
    <xf numFmtId="171" fontId="1" fillId="10" borderId="3" xfId="0" applyNumberFormat="1" applyFont="1" applyFill="1" applyBorder="1" applyAlignment="1" applyProtection="1">
      <alignment horizontal="right" vertical="center" indent="1"/>
    </xf>
    <xf numFmtId="7" fontId="46" fillId="9" borderId="0" xfId="1" applyNumberFormat="1" applyFont="1" applyFill="1" applyBorder="1" applyAlignment="1" applyProtection="1">
      <alignment horizontal="center" vertical="center"/>
    </xf>
    <xf numFmtId="1" fontId="1" fillId="0" borderId="7" xfId="5" applyNumberFormat="1" applyFont="1" applyBorder="1" applyAlignment="1" applyProtection="1">
      <alignment horizontal="center" vertical="center"/>
    </xf>
    <xf numFmtId="175" fontId="46" fillId="0" borderId="0" xfId="5" applyNumberFormat="1" applyFont="1" applyBorder="1" applyAlignment="1" applyProtection="1">
      <alignment horizontal="right" vertical="center" indent="1"/>
    </xf>
    <xf numFmtId="0" fontId="9" fillId="0" borderId="0" xfId="0" applyFont="1" applyBorder="1" applyAlignment="1" applyProtection="1">
      <alignment horizontal="left" vertical="center" wrapText="1"/>
    </xf>
    <xf numFmtId="171" fontId="1" fillId="9" borderId="0" xfId="0" applyNumberFormat="1" applyFont="1" applyFill="1" applyBorder="1" applyAlignment="1" applyProtection="1">
      <alignment horizontal="right" vertical="center" indent="1"/>
    </xf>
    <xf numFmtId="1" fontId="1" fillId="0" borderId="0" xfId="5" applyNumberFormat="1" applyFont="1" applyBorder="1" applyAlignment="1" applyProtection="1">
      <alignment horizontal="center" vertical="center"/>
    </xf>
    <xf numFmtId="4" fontId="1" fillId="0" borderId="0" xfId="5" applyNumberFormat="1" applyFont="1" applyBorder="1" applyAlignment="1" applyProtection="1">
      <alignment horizontal="right" vertical="center" indent="1"/>
    </xf>
    <xf numFmtId="1" fontId="1" fillId="2" borderId="0" xfId="5" applyNumberFormat="1" applyFont="1" applyFill="1" applyBorder="1" applyAlignment="1" applyProtection="1">
      <alignment horizontal="center" vertical="center" wrapText="1"/>
    </xf>
    <xf numFmtId="4" fontId="46" fillId="13" borderId="18" xfId="5" applyNumberFormat="1" applyFont="1" applyFill="1" applyBorder="1" applyAlignment="1" applyProtection="1">
      <alignment horizontal="center" vertical="center" wrapText="1"/>
    </xf>
    <xf numFmtId="1" fontId="1" fillId="2" borderId="49" xfId="5" applyNumberFormat="1" applyFont="1" applyFill="1" applyBorder="1" applyAlignment="1" applyProtection="1">
      <alignment horizontal="center" vertical="center" wrapText="1"/>
    </xf>
    <xf numFmtId="10" fontId="44" fillId="15" borderId="3" xfId="0" applyNumberFormat="1" applyFont="1" applyFill="1" applyBorder="1" applyAlignment="1" applyProtection="1">
      <alignment horizontal="center"/>
    </xf>
    <xf numFmtId="171" fontId="1" fillId="14" borderId="5" xfId="0" applyNumberFormat="1" applyFont="1" applyFill="1" applyBorder="1" applyAlignment="1" applyProtection="1">
      <alignment horizontal="right" vertical="center" indent="1"/>
    </xf>
    <xf numFmtId="4" fontId="1" fillId="16" borderId="5" xfId="5" applyNumberFormat="1" applyFont="1" applyFill="1" applyBorder="1" applyAlignment="1" applyProtection="1">
      <alignment horizontal="right" vertical="center" wrapText="1" indent="1"/>
    </xf>
    <xf numFmtId="4" fontId="1" fillId="16" borderId="5" xfId="0" applyNumberFormat="1" applyFont="1" applyFill="1" applyBorder="1" applyAlignment="1" applyProtection="1">
      <alignment horizontal="right" vertical="center" indent="1"/>
    </xf>
    <xf numFmtId="4" fontId="1" fillId="15" borderId="5" xfId="5" applyNumberFormat="1" applyFont="1" applyFill="1" applyBorder="1" applyAlignment="1" applyProtection="1">
      <alignment horizontal="right" vertical="center" wrapText="1" indent="1"/>
    </xf>
    <xf numFmtId="168" fontId="5" fillId="15" borderId="5" xfId="5" applyNumberFormat="1" applyFont="1" applyFill="1" applyBorder="1" applyAlignment="1" applyProtection="1">
      <alignment horizontal="right" vertical="center" wrapText="1" indent="1"/>
    </xf>
    <xf numFmtId="4" fontId="46" fillId="16" borderId="0" xfId="5" applyNumberFormat="1" applyFont="1" applyFill="1" applyBorder="1" applyAlignment="1" applyProtection="1">
      <alignment horizontal="center" vertical="center"/>
    </xf>
    <xf numFmtId="4" fontId="44" fillId="15" borderId="0" xfId="5" applyNumberFormat="1" applyFont="1" applyFill="1" applyBorder="1" applyAlignment="1">
      <alignment horizontal="right" vertical="center" wrapText="1"/>
    </xf>
    <xf numFmtId="0" fontId="0" fillId="0" borderId="0" xfId="0" applyBorder="1"/>
    <xf numFmtId="0" fontId="44" fillId="15" borderId="3" xfId="5" applyFont="1" applyFill="1" applyBorder="1" applyAlignment="1" applyProtection="1">
      <alignment vertical="center" wrapText="1"/>
    </xf>
    <xf numFmtId="0" fontId="44" fillId="15" borderId="3" xfId="5" applyFont="1" applyFill="1" applyBorder="1" applyAlignment="1" applyProtection="1">
      <alignment horizontal="center" vertical="center" wrapText="1"/>
    </xf>
    <xf numFmtId="177" fontId="44" fillId="15" borderId="3" xfId="4" applyNumberFormat="1" applyFont="1" applyFill="1" applyBorder="1" applyAlignment="1" applyProtection="1">
      <alignment horizontal="center" vertical="center" wrapText="1"/>
    </xf>
    <xf numFmtId="0" fontId="44" fillId="19" borderId="3" xfId="5" applyFont="1" applyFill="1" applyBorder="1" applyAlignment="1" applyProtection="1">
      <alignment vertical="center" wrapText="1"/>
    </xf>
    <xf numFmtId="0" fontId="44" fillId="19" borderId="3" xfId="5" applyFont="1" applyFill="1" applyBorder="1" applyAlignment="1" applyProtection="1">
      <alignment horizontal="center" vertical="center" wrapText="1"/>
    </xf>
    <xf numFmtId="177" fontId="44" fillId="19" borderId="3" xfId="4" applyNumberFormat="1" applyFont="1" applyFill="1" applyBorder="1" applyAlignment="1" applyProtection="1">
      <alignment horizontal="center" vertical="center" wrapText="1"/>
    </xf>
    <xf numFmtId="0" fontId="0" fillId="15" borderId="0" xfId="0" applyFill="1" applyBorder="1" applyAlignment="1">
      <alignment horizontal="center" vertical="center"/>
    </xf>
    <xf numFmtId="0" fontId="0" fillId="0" borderId="3" xfId="0" applyBorder="1" applyAlignment="1">
      <alignment horizontal="center" vertical="center"/>
    </xf>
    <xf numFmtId="0" fontId="0" fillId="19" borderId="3" xfId="0" applyFill="1" applyBorder="1" applyAlignment="1">
      <alignment horizontal="center" vertical="center"/>
    </xf>
    <xf numFmtId="0" fontId="24" fillId="5" borderId="5" xfId="5" applyFont="1" applyFill="1" applyBorder="1" applyAlignment="1" applyProtection="1">
      <alignment horizontal="center" vertical="center" wrapText="1"/>
    </xf>
    <xf numFmtId="0" fontId="4" fillId="5" borderId="5" xfId="5" applyFont="1" applyFill="1" applyBorder="1" applyAlignment="1" applyProtection="1">
      <alignment horizontal="center" vertical="center" wrapText="1"/>
    </xf>
    <xf numFmtId="0" fontId="8" fillId="2" borderId="52" xfId="5" applyFont="1" applyFill="1" applyBorder="1" applyAlignment="1" applyProtection="1"/>
    <xf numFmtId="0" fontId="8" fillId="2" borderId="51" xfId="5" applyFont="1" applyFill="1" applyBorder="1" applyAlignment="1" applyProtection="1"/>
    <xf numFmtId="0" fontId="50" fillId="19" borderId="5" xfId="5" applyFont="1" applyFill="1" applyBorder="1" applyAlignment="1" applyProtection="1">
      <alignment horizontal="center" vertical="center" wrapText="1"/>
    </xf>
    <xf numFmtId="0" fontId="44" fillId="15" borderId="0" xfId="5" applyFont="1" applyFill="1" applyBorder="1" applyAlignment="1" applyProtection="1">
      <alignment vertical="center" wrapText="1"/>
    </xf>
    <xf numFmtId="0" fontId="44" fillId="15" borderId="0" xfId="5" applyFont="1" applyFill="1" applyBorder="1" applyAlignment="1" applyProtection="1">
      <alignment horizontal="center" vertical="center" wrapText="1"/>
    </xf>
    <xf numFmtId="177" fontId="44" fillId="15" borderId="0" xfId="4" applyNumberFormat="1" applyFont="1" applyFill="1" applyBorder="1" applyAlignment="1" applyProtection="1">
      <alignment horizontal="center" vertical="center" wrapText="1"/>
    </xf>
    <xf numFmtId="4" fontId="46" fillId="15" borderId="0" xfId="1" applyNumberFormat="1" applyFont="1" applyFill="1" applyBorder="1" applyAlignment="1" applyProtection="1">
      <alignment horizontal="right" vertical="center"/>
    </xf>
    <xf numFmtId="0" fontId="53" fillId="2" borderId="53" xfId="5" applyFont="1" applyFill="1" applyBorder="1" applyAlignment="1" applyProtection="1"/>
    <xf numFmtId="177" fontId="44" fillId="15" borderId="37" xfId="4" applyNumberFormat="1" applyFont="1" applyFill="1" applyBorder="1" applyAlignment="1" applyProtection="1">
      <alignment horizontal="center" vertical="center" wrapText="1"/>
    </xf>
    <xf numFmtId="177" fontId="44" fillId="19" borderId="37" xfId="4" applyNumberFormat="1" applyFont="1" applyFill="1" applyBorder="1" applyAlignment="1" applyProtection="1">
      <alignment horizontal="center" vertical="center" wrapText="1"/>
    </xf>
    <xf numFmtId="0" fontId="56" fillId="0" borderId="3" xfId="0" applyFont="1" applyBorder="1" applyAlignment="1">
      <alignment horizontal="justify" vertical="center" wrapText="1"/>
    </xf>
    <xf numFmtId="0" fontId="56" fillId="0" borderId="3" xfId="0" applyFont="1" applyBorder="1" applyAlignment="1">
      <alignment horizontal="center" vertical="center" wrapText="1"/>
    </xf>
    <xf numFmtId="0" fontId="56" fillId="19" borderId="3" xfId="0" applyFont="1" applyFill="1" applyBorder="1" applyAlignment="1">
      <alignment horizontal="center" vertical="center" wrapText="1"/>
    </xf>
    <xf numFmtId="0" fontId="56" fillId="19" borderId="3" xfId="0" applyFont="1" applyFill="1" applyBorder="1" applyAlignment="1">
      <alignment horizontal="justify" vertical="center" wrapText="1"/>
    </xf>
    <xf numFmtId="175" fontId="44" fillId="15" borderId="37" xfId="4" applyNumberFormat="1" applyFont="1" applyFill="1" applyBorder="1" applyAlignment="1" applyProtection="1">
      <alignment horizontal="right" vertical="center" wrapText="1" indent="1"/>
    </xf>
    <xf numFmtId="175" fontId="44" fillId="19" borderId="37" xfId="4" applyNumberFormat="1" applyFont="1" applyFill="1" applyBorder="1" applyAlignment="1" applyProtection="1">
      <alignment horizontal="right" vertical="center" wrapText="1" indent="1"/>
    </xf>
    <xf numFmtId="175" fontId="46" fillId="15" borderId="6" xfId="4" applyNumberFormat="1" applyFont="1" applyFill="1" applyBorder="1" applyAlignment="1" applyProtection="1">
      <alignment horizontal="right" vertical="center" wrapText="1" indent="1"/>
    </xf>
    <xf numFmtId="0" fontId="56" fillId="0" borderId="0" xfId="0" applyFont="1" applyBorder="1" applyAlignment="1">
      <alignment horizontal="center" vertical="center" wrapText="1"/>
    </xf>
    <xf numFmtId="0" fontId="56" fillId="0" borderId="0" xfId="0" applyFont="1" applyBorder="1" applyAlignment="1">
      <alignment horizontal="justify" vertical="center" wrapText="1"/>
    </xf>
    <xf numFmtId="0" fontId="0" fillId="15" borderId="0" xfId="0" applyFill="1" applyBorder="1" applyProtection="1"/>
    <xf numFmtId="4" fontId="46" fillId="13" borderId="3" xfId="5" applyNumberFormat="1" applyFont="1" applyFill="1" applyBorder="1" applyAlignment="1" applyProtection="1">
      <alignment horizontal="center" vertical="center" wrapText="1"/>
    </xf>
    <xf numFmtId="175" fontId="46" fillId="2" borderId="7" xfId="5" applyNumberFormat="1" applyFont="1" applyFill="1" applyBorder="1" applyAlignment="1" applyProtection="1">
      <alignment horizontal="center" vertical="center" wrapText="1"/>
    </xf>
    <xf numFmtId="176" fontId="44" fillId="15" borderId="3" xfId="5" applyNumberFormat="1" applyFont="1" applyFill="1" applyBorder="1" applyAlignment="1" applyProtection="1">
      <alignment horizontal="center" vertical="center" wrapText="1"/>
      <protection locked="0"/>
    </xf>
    <xf numFmtId="4" fontId="1" fillId="20" borderId="5" xfId="5" applyNumberFormat="1" applyFont="1" applyFill="1" applyBorder="1" applyAlignment="1" applyProtection="1">
      <alignment horizontal="right" vertical="center" wrapText="1" indent="1"/>
    </xf>
    <xf numFmtId="175" fontId="46" fillId="15" borderId="0" xfId="4" applyNumberFormat="1" applyFont="1" applyFill="1" applyBorder="1" applyAlignment="1" applyProtection="1">
      <alignment horizontal="right" vertical="center" wrapText="1" indent="1"/>
    </xf>
    <xf numFmtId="171" fontId="1" fillId="2" borderId="0" xfId="0" applyNumberFormat="1" applyFont="1" applyFill="1" applyBorder="1" applyAlignment="1" applyProtection="1">
      <alignment horizontal="right" vertical="center" indent="1"/>
    </xf>
    <xf numFmtId="178" fontId="1" fillId="2" borderId="5" xfId="0" applyNumberFormat="1" applyFont="1" applyFill="1" applyBorder="1" applyAlignment="1" applyProtection="1">
      <alignment horizontal="center" vertical="center"/>
    </xf>
    <xf numFmtId="178" fontId="1" fillId="2" borderId="3" xfId="0" applyNumberFormat="1" applyFont="1" applyFill="1" applyBorder="1" applyAlignment="1" applyProtection="1">
      <alignment horizontal="center" vertical="center"/>
    </xf>
    <xf numFmtId="175" fontId="1" fillId="0" borderId="7" xfId="5" applyNumberFormat="1" applyFont="1" applyBorder="1" applyAlignment="1" applyProtection="1">
      <alignment horizontal="right" vertical="center" indent="1"/>
    </xf>
    <xf numFmtId="175" fontId="1" fillId="0" borderId="5" xfId="5" applyNumberFormat="1" applyFont="1" applyBorder="1" applyAlignment="1" applyProtection="1">
      <alignment horizontal="center" vertical="center"/>
    </xf>
    <xf numFmtId="0" fontId="46" fillId="18" borderId="18" xfId="5" applyFont="1" applyFill="1" applyBorder="1" applyAlignment="1" applyProtection="1">
      <alignment horizontal="center" vertical="center"/>
    </xf>
    <xf numFmtId="0" fontId="46" fillId="15" borderId="12" xfId="5" applyFont="1" applyFill="1" applyBorder="1" applyAlignment="1" applyProtection="1">
      <alignment vertical="center"/>
    </xf>
    <xf numFmtId="175" fontId="46" fillId="2" borderId="56" xfId="5" applyNumberFormat="1" applyFont="1" applyFill="1" applyBorder="1" applyAlignment="1" applyProtection="1">
      <alignment horizontal="center" vertical="center" wrapText="1"/>
    </xf>
    <xf numFmtId="175" fontId="46" fillId="2" borderId="3" xfId="5" applyNumberFormat="1" applyFont="1" applyFill="1" applyBorder="1" applyAlignment="1" applyProtection="1">
      <alignment horizontal="center" vertical="center" wrapText="1"/>
    </xf>
    <xf numFmtId="0" fontId="55" fillId="0" borderId="0" xfId="0" applyFont="1" applyAlignment="1" applyProtection="1">
      <alignment vertical="top"/>
    </xf>
    <xf numFmtId="0" fontId="0" fillId="0" borderId="0" xfId="0" applyProtection="1"/>
    <xf numFmtId="0" fontId="5" fillId="2" borderId="0" xfId="0" applyFont="1" applyFill="1" applyBorder="1" applyAlignment="1" applyProtection="1">
      <alignment horizontal="left" vertical="center" wrapText="1"/>
    </xf>
    <xf numFmtId="175" fontId="46" fillId="15" borderId="0" xfId="5" applyNumberFormat="1" applyFont="1" applyFill="1" applyBorder="1" applyAlignment="1" applyProtection="1">
      <alignment horizontal="right" vertical="center" indent="1"/>
    </xf>
    <xf numFmtId="0" fontId="0" fillId="0" borderId="0" xfId="0" applyProtection="1"/>
    <xf numFmtId="171" fontId="1" fillId="11" borderId="3" xfId="0" applyNumberFormat="1" applyFont="1" applyFill="1" applyBorder="1" applyAlignment="1" applyProtection="1">
      <alignment horizontal="right" vertical="center" indent="1"/>
      <protection locked="0"/>
    </xf>
    <xf numFmtId="169" fontId="1" fillId="11" borderId="3" xfId="0" applyNumberFormat="1" applyFont="1" applyFill="1" applyBorder="1" applyAlignment="1" applyProtection="1">
      <alignment horizontal="center"/>
      <protection locked="0"/>
    </xf>
    <xf numFmtId="10" fontId="1" fillId="11" borderId="3" xfId="0" applyNumberFormat="1" applyFont="1" applyFill="1" applyBorder="1" applyAlignment="1" applyProtection="1">
      <alignment horizontal="center"/>
      <protection locked="0"/>
    </xf>
    <xf numFmtId="170" fontId="9" fillId="11" borderId="3" xfId="0" applyNumberFormat="1" applyFont="1" applyFill="1" applyBorder="1" applyAlignment="1" applyProtection="1">
      <alignment horizontal="center"/>
      <protection locked="0"/>
    </xf>
    <xf numFmtId="175" fontId="0" fillId="0" borderId="3" xfId="0" applyNumberFormat="1" applyBorder="1" applyProtection="1"/>
    <xf numFmtId="4" fontId="1" fillId="0" borderId="0" xfId="0" applyNumberFormat="1" applyFont="1" applyFill="1" applyBorder="1" applyAlignment="1" applyProtection="1">
      <alignment horizontal="center" vertical="center"/>
      <protection locked="0"/>
    </xf>
    <xf numFmtId="175" fontId="1" fillId="0" borderId="0" xfId="5" applyNumberFormat="1" applyFont="1" applyBorder="1" applyAlignment="1" applyProtection="1">
      <alignment horizontal="right" vertical="center" indent="1"/>
    </xf>
    <xf numFmtId="175" fontId="46" fillId="2" borderId="0" xfId="5" applyNumberFormat="1" applyFont="1" applyFill="1" applyBorder="1" applyAlignment="1" applyProtection="1">
      <alignment horizontal="center" vertical="center" wrapText="1"/>
    </xf>
    <xf numFmtId="1" fontId="1" fillId="2" borderId="3" xfId="5" applyNumberFormat="1" applyFont="1" applyFill="1" applyBorder="1" applyAlignment="1" applyProtection="1">
      <alignment horizontal="center" vertical="center" wrapText="1"/>
    </xf>
    <xf numFmtId="0" fontId="46" fillId="2" borderId="0" xfId="0" applyFont="1" applyFill="1" applyBorder="1" applyAlignment="1" applyProtection="1">
      <alignment horizontal="left" vertical="center"/>
    </xf>
    <xf numFmtId="0" fontId="0" fillId="0" borderId="0" xfId="0" applyProtection="1">
      <protection locked="0"/>
    </xf>
    <xf numFmtId="4" fontId="1" fillId="11" borderId="3" xfId="5" applyNumberFormat="1" applyFont="1" applyFill="1" applyBorder="1" applyAlignment="1" applyProtection="1">
      <alignment horizontal="right" vertical="center" indent="1"/>
      <protection locked="0"/>
    </xf>
    <xf numFmtId="0" fontId="5" fillId="11" borderId="3" xfId="5" applyFont="1" applyFill="1" applyBorder="1" applyAlignment="1" applyProtection="1">
      <alignment horizontal="center" vertical="center"/>
      <protection locked="0"/>
    </xf>
    <xf numFmtId="0" fontId="1" fillId="11" borderId="3" xfId="5" applyFont="1" applyFill="1" applyBorder="1" applyAlignment="1" applyProtection="1">
      <alignment horizontal="center" vertical="center"/>
      <protection locked="0"/>
    </xf>
    <xf numFmtId="173" fontId="1" fillId="11" borderId="3" xfId="5" applyNumberFormat="1" applyFont="1" applyFill="1" applyBorder="1" applyAlignment="1" applyProtection="1">
      <alignment horizontal="center" vertical="center"/>
      <protection locked="0"/>
    </xf>
    <xf numFmtId="4" fontId="1" fillId="11" borderId="4" xfId="5" applyNumberFormat="1" applyFont="1" applyFill="1" applyBorder="1" applyAlignment="1" applyProtection="1">
      <alignment horizontal="right" vertical="center" indent="1"/>
      <protection locked="0"/>
    </xf>
    <xf numFmtId="4" fontId="1" fillId="11" borderId="18" xfId="5" applyNumberFormat="1" applyFont="1" applyFill="1" applyBorder="1" applyAlignment="1" applyProtection="1">
      <alignment horizontal="right" vertical="center" indent="1"/>
      <protection locked="0"/>
    </xf>
    <xf numFmtId="172" fontId="1" fillId="11" borderId="3" xfId="5" applyNumberFormat="1" applyFont="1" applyFill="1" applyBorder="1" applyAlignment="1" applyProtection="1">
      <alignment horizontal="right" vertical="center" indent="1"/>
      <protection locked="0"/>
    </xf>
    <xf numFmtId="172" fontId="1" fillId="11" borderId="4" xfId="5" applyNumberFormat="1" applyFont="1" applyFill="1" applyBorder="1" applyAlignment="1" applyProtection="1">
      <alignment horizontal="right" vertical="center" indent="1"/>
      <protection locked="0"/>
    </xf>
    <xf numFmtId="10" fontId="7" fillId="11" borderId="28" xfId="2" applyNumberFormat="1" applyFont="1" applyFill="1" applyBorder="1" applyAlignment="1" applyProtection="1">
      <alignment horizontal="right" indent="3"/>
      <protection locked="0"/>
    </xf>
    <xf numFmtId="10" fontId="7" fillId="11" borderId="26" xfId="2" applyNumberFormat="1" applyFont="1" applyFill="1" applyBorder="1" applyAlignment="1" applyProtection="1">
      <alignment horizontal="right" indent="3"/>
      <protection locked="0"/>
    </xf>
    <xf numFmtId="10" fontId="7" fillId="11" borderId="30" xfId="2" applyNumberFormat="1" applyFont="1" applyFill="1" applyBorder="1" applyAlignment="1" applyProtection="1">
      <alignment horizontal="right" indent="3"/>
      <protection locked="0"/>
    </xf>
    <xf numFmtId="0" fontId="0" fillId="0" borderId="0" xfId="0" applyBorder="1" applyProtection="1">
      <protection locked="0"/>
    </xf>
    <xf numFmtId="4" fontId="1" fillId="11" borderId="37" xfId="1" applyNumberFormat="1" applyFont="1" applyFill="1" applyBorder="1" applyAlignment="1" applyProtection="1">
      <alignment horizontal="right" vertical="center" indent="1"/>
      <protection locked="0"/>
    </xf>
    <xf numFmtId="4" fontId="44" fillId="18" borderId="3" xfId="1" applyNumberFormat="1" applyFont="1" applyFill="1" applyBorder="1" applyAlignment="1" applyProtection="1">
      <alignment horizontal="right" vertical="center" wrapText="1" indent="1"/>
      <protection locked="0"/>
    </xf>
    <xf numFmtId="0" fontId="1" fillId="3" borderId="3" xfId="5" applyFont="1" applyFill="1" applyBorder="1" applyAlignment="1" applyProtection="1">
      <alignment horizontal="center" vertical="center"/>
      <protection locked="0"/>
    </xf>
    <xf numFmtId="175" fontId="46" fillId="15" borderId="0" xfId="5" applyNumberFormat="1" applyFont="1" applyFill="1" applyBorder="1" applyAlignment="1" applyProtection="1">
      <alignment horizontal="right" vertical="center" indent="1"/>
    </xf>
    <xf numFmtId="0" fontId="0" fillId="0" borderId="0" xfId="0" applyProtection="1"/>
    <xf numFmtId="169" fontId="1" fillId="11" borderId="3" xfId="0" applyNumberFormat="1" applyFont="1" applyFill="1" applyBorder="1" applyAlignment="1" applyProtection="1">
      <alignment horizontal="right" indent="1"/>
      <protection locked="0"/>
    </xf>
    <xf numFmtId="175" fontId="0" fillId="18" borderId="3" xfId="0" applyNumberFormat="1" applyFill="1" applyBorder="1" applyProtection="1">
      <protection locked="0"/>
    </xf>
    <xf numFmtId="175" fontId="0" fillId="0" borderId="0" xfId="0" applyNumberFormat="1" applyBorder="1" applyProtection="1"/>
    <xf numFmtId="0" fontId="0" fillId="0" borderId="0" xfId="0" applyBorder="1" applyAlignment="1" applyProtection="1">
      <alignment horizontal="center"/>
    </xf>
    <xf numFmtId="175" fontId="46" fillId="20" borderId="3" xfId="5" applyNumberFormat="1" applyFont="1" applyFill="1" applyBorder="1" applyAlignment="1" applyProtection="1">
      <alignment horizontal="center" vertical="center" wrapText="1"/>
    </xf>
    <xf numFmtId="0" fontId="0" fillId="15" borderId="0" xfId="0" applyFill="1" applyBorder="1" applyProtection="1">
      <protection locked="0"/>
    </xf>
    <xf numFmtId="0" fontId="9" fillId="0" borderId="57" xfId="0" applyFont="1" applyBorder="1" applyAlignment="1" applyProtection="1">
      <alignment horizontal="left" vertical="center" wrapText="1"/>
    </xf>
    <xf numFmtId="4" fontId="46" fillId="0" borderId="0" xfId="5" applyNumberFormat="1" applyFont="1" applyFill="1" applyBorder="1" applyAlignment="1" applyProtection="1">
      <alignment horizontal="center" vertical="center" wrapText="1"/>
    </xf>
    <xf numFmtId="0" fontId="1" fillId="11" borderId="3" xfId="5" applyFont="1" applyFill="1" applyBorder="1" applyAlignment="1" applyProtection="1">
      <alignment horizontal="center" vertical="center" wrapText="1"/>
    </xf>
    <xf numFmtId="4" fontId="1" fillId="11" borderId="3" xfId="0" applyNumberFormat="1" applyFont="1" applyFill="1" applyBorder="1" applyAlignment="1" applyProtection="1">
      <alignment horizontal="center" vertical="center"/>
      <protection locked="0"/>
    </xf>
    <xf numFmtId="4" fontId="46" fillId="13" borderId="18" xfId="5" applyNumberFormat="1" applyFont="1" applyFill="1" applyBorder="1" applyAlignment="1" applyProtection="1">
      <alignment horizontal="center" vertical="center" wrapText="1"/>
    </xf>
    <xf numFmtId="4" fontId="46" fillId="13" borderId="37" xfId="5" applyNumberFormat="1" applyFont="1" applyFill="1" applyBorder="1" applyAlignment="1" applyProtection="1">
      <alignment horizontal="center" vertical="center" wrapText="1"/>
    </xf>
    <xf numFmtId="0" fontId="0" fillId="0" borderId="18" xfId="0" applyBorder="1" applyAlignment="1" applyProtection="1">
      <alignment horizontal="center"/>
    </xf>
    <xf numFmtId="0" fontId="0" fillId="0" borderId="37" xfId="0" applyBorder="1" applyAlignment="1" applyProtection="1">
      <alignment horizontal="center"/>
    </xf>
    <xf numFmtId="0" fontId="8" fillId="0" borderId="17" xfId="0" applyFont="1" applyBorder="1" applyAlignment="1" applyProtection="1">
      <alignment horizontal="left"/>
      <protection locked="0"/>
    </xf>
    <xf numFmtId="4" fontId="46" fillId="16" borderId="0" xfId="5" applyNumberFormat="1" applyFont="1" applyFill="1" applyBorder="1" applyAlignment="1" applyProtection="1">
      <alignment horizontal="center" vertical="center"/>
    </xf>
    <xf numFmtId="0" fontId="5" fillId="4" borderId="3" xfId="5" applyFont="1" applyFill="1" applyBorder="1" applyAlignment="1" applyProtection="1">
      <alignment horizontal="center" vertical="center" wrapText="1"/>
    </xf>
    <xf numFmtId="0" fontId="5" fillId="4" borderId="3" xfId="5" applyFont="1" applyFill="1" applyBorder="1" applyAlignment="1" applyProtection="1">
      <alignment horizontal="center" wrapText="1"/>
    </xf>
    <xf numFmtId="4" fontId="1" fillId="16" borderId="5" xfId="0" applyNumberFormat="1" applyFont="1" applyFill="1" applyBorder="1" applyAlignment="1" applyProtection="1">
      <alignment horizontal="right" vertical="center" indent="1"/>
    </xf>
    <xf numFmtId="0" fontId="44" fillId="17" borderId="4" xfId="5" applyFont="1" applyFill="1" applyBorder="1" applyAlignment="1" applyProtection="1">
      <alignment horizontal="center" vertical="center" wrapText="1"/>
    </xf>
    <xf numFmtId="0" fontId="44" fillId="17" borderId="5" xfId="5" applyFont="1" applyFill="1" applyBorder="1" applyAlignment="1" applyProtection="1">
      <alignment horizontal="center" vertical="center" wrapText="1"/>
    </xf>
    <xf numFmtId="0" fontId="1" fillId="4" borderId="4" xfId="5" applyFont="1" applyFill="1" applyBorder="1" applyAlignment="1" applyProtection="1">
      <alignment horizontal="center" vertical="center" wrapText="1"/>
    </xf>
    <xf numFmtId="0" fontId="1" fillId="4" borderId="5" xfId="5" applyFont="1" applyFill="1" applyBorder="1" applyAlignment="1" applyProtection="1">
      <alignment horizontal="center" vertical="center" wrapText="1"/>
    </xf>
    <xf numFmtId="1" fontId="1" fillId="0" borderId="18" xfId="5" applyNumberFormat="1" applyFont="1" applyBorder="1" applyAlignment="1" applyProtection="1">
      <alignment horizontal="center" vertical="center"/>
    </xf>
    <xf numFmtId="1" fontId="1" fillId="0" borderId="37" xfId="5" applyNumberFormat="1" applyFont="1" applyBorder="1" applyAlignment="1" applyProtection="1">
      <alignment horizontal="center" vertical="center"/>
    </xf>
    <xf numFmtId="4" fontId="1" fillId="16" borderId="9" xfId="5" applyNumberFormat="1" applyFont="1" applyFill="1" applyBorder="1" applyAlignment="1" applyProtection="1">
      <alignment horizontal="right" vertical="center" wrapText="1" indent="1"/>
    </xf>
    <xf numFmtId="175" fontId="46" fillId="15" borderId="0" xfId="5" applyNumberFormat="1" applyFont="1" applyFill="1" applyBorder="1" applyAlignment="1" applyProtection="1">
      <alignment horizontal="right" vertical="center" indent="1"/>
    </xf>
    <xf numFmtId="0" fontId="51" fillId="17" borderId="4" xfId="5" applyFont="1" applyFill="1" applyBorder="1" applyAlignment="1" applyProtection="1">
      <alignment horizontal="center" vertical="center" wrapText="1"/>
    </xf>
    <xf numFmtId="0" fontId="51" fillId="17" borderId="5" xfId="5" applyFont="1" applyFill="1" applyBorder="1" applyAlignment="1" applyProtection="1">
      <alignment horizontal="center" vertical="center" wrapText="1"/>
    </xf>
    <xf numFmtId="4" fontId="9" fillId="2" borderId="5" xfId="0" applyNumberFormat="1" applyFont="1" applyFill="1" applyBorder="1" applyAlignment="1" applyProtection="1">
      <alignment horizontal="right" vertical="center" indent="1"/>
    </xf>
    <xf numFmtId="4" fontId="1" fillId="2" borderId="7" xfId="5" applyNumberFormat="1" applyFont="1" applyFill="1" applyBorder="1" applyAlignment="1" applyProtection="1">
      <alignment horizontal="right" vertical="center" wrapText="1" indent="1"/>
    </xf>
    <xf numFmtId="0" fontId="5" fillId="12" borderId="44" xfId="5" applyFont="1" applyFill="1" applyBorder="1" applyAlignment="1" applyProtection="1">
      <alignment horizontal="center" wrapText="1"/>
      <protection locked="0"/>
    </xf>
    <xf numFmtId="0" fontId="5" fillId="12" borderId="45" xfId="5" applyFont="1" applyFill="1" applyBorder="1" applyAlignment="1" applyProtection="1">
      <alignment horizontal="center" wrapText="1"/>
      <protection locked="0"/>
    </xf>
    <xf numFmtId="0" fontId="5" fillId="12" borderId="46" xfId="5" applyFont="1" applyFill="1" applyBorder="1" applyAlignment="1" applyProtection="1">
      <alignment horizontal="center" wrapText="1"/>
      <protection locked="0"/>
    </xf>
    <xf numFmtId="0" fontId="5" fillId="2" borderId="0" xfId="0" applyFont="1" applyFill="1" applyBorder="1" applyAlignment="1" applyProtection="1">
      <alignment horizontal="left" vertical="center" wrapText="1"/>
    </xf>
    <xf numFmtId="0" fontId="8" fillId="0" borderId="17" xfId="0" applyFont="1" applyBorder="1" applyAlignment="1" applyProtection="1">
      <alignment horizontal="left"/>
    </xf>
    <xf numFmtId="0" fontId="1" fillId="2" borderId="0" xfId="0" applyFont="1" applyFill="1" applyBorder="1" applyAlignment="1" applyProtection="1">
      <alignment horizontal="left" wrapText="1"/>
    </xf>
    <xf numFmtId="0" fontId="5" fillId="2" borderId="0" xfId="0" applyFont="1" applyFill="1" applyBorder="1" applyAlignment="1" applyProtection="1">
      <alignment horizontal="left" vertical="center"/>
    </xf>
    <xf numFmtId="0" fontId="44" fillId="2" borderId="0" xfId="0" applyFont="1" applyFill="1" applyBorder="1" applyAlignment="1" applyProtection="1">
      <alignment horizontal="left" vertical="center"/>
    </xf>
    <xf numFmtId="175" fontId="1" fillId="2" borderId="18" xfId="5" applyNumberFormat="1" applyFont="1" applyFill="1" applyBorder="1" applyAlignment="1" applyProtection="1">
      <alignment horizontal="center" vertical="center" wrapText="1"/>
    </xf>
    <xf numFmtId="175" fontId="1" fillId="2" borderId="37" xfId="5" applyNumberFormat="1" applyFont="1" applyFill="1" applyBorder="1" applyAlignment="1" applyProtection="1">
      <alignment horizontal="center" vertical="center" wrapText="1"/>
    </xf>
    <xf numFmtId="7" fontId="46" fillId="14" borderId="32" xfId="1" applyNumberFormat="1" applyFont="1" applyFill="1" applyBorder="1" applyAlignment="1" applyProtection="1">
      <alignment horizontal="center" vertical="center"/>
    </xf>
    <xf numFmtId="7" fontId="46" fillId="14" borderId="48" xfId="1" applyNumberFormat="1" applyFont="1" applyFill="1" applyBorder="1" applyAlignment="1" applyProtection="1">
      <alignment horizontal="center" vertical="center"/>
    </xf>
    <xf numFmtId="175" fontId="1" fillId="2" borderId="54" xfId="5" applyNumberFormat="1" applyFont="1" applyFill="1" applyBorder="1" applyAlignment="1" applyProtection="1">
      <alignment horizontal="center" vertical="center" wrapText="1"/>
    </xf>
    <xf numFmtId="175" fontId="1" fillId="2" borderId="55" xfId="5" applyNumberFormat="1" applyFont="1" applyFill="1" applyBorder="1" applyAlignment="1" applyProtection="1">
      <alignment horizontal="center" vertical="center" wrapText="1"/>
    </xf>
    <xf numFmtId="1" fontId="1" fillId="0" borderId="54" xfId="5" applyNumberFormat="1" applyFont="1" applyBorder="1" applyAlignment="1" applyProtection="1">
      <alignment horizontal="center" vertical="center"/>
    </xf>
    <xf numFmtId="1" fontId="1" fillId="0" borderId="55" xfId="5" applyNumberFormat="1" applyFont="1" applyBorder="1" applyAlignment="1" applyProtection="1">
      <alignment horizontal="center" vertical="center"/>
    </xf>
    <xf numFmtId="0" fontId="1" fillId="14" borderId="3" xfId="5" applyFont="1" applyFill="1" applyBorder="1" applyAlignment="1" applyProtection="1">
      <alignment horizontal="center" vertical="center" wrapText="1"/>
    </xf>
    <xf numFmtId="175" fontId="46" fillId="2" borderId="18" xfId="5" applyNumberFormat="1" applyFont="1" applyFill="1" applyBorder="1" applyAlignment="1" applyProtection="1">
      <alignment horizontal="center" vertical="center" wrapText="1"/>
    </xf>
    <xf numFmtId="175" fontId="46" fillId="2" borderId="37" xfId="5" applyNumberFormat="1" applyFont="1" applyFill="1" applyBorder="1" applyAlignment="1" applyProtection="1">
      <alignment horizontal="center" vertical="center" wrapText="1"/>
    </xf>
    <xf numFmtId="0" fontId="11" fillId="2" borderId="0" xfId="5" applyFont="1" applyFill="1" applyBorder="1" applyAlignment="1" applyProtection="1">
      <alignment horizontal="center" vertical="center"/>
    </xf>
    <xf numFmtId="0" fontId="13" fillId="2" borderId="0" xfId="5" applyFont="1" applyFill="1" applyBorder="1" applyAlignment="1" applyProtection="1">
      <alignment horizontal="center" vertical="center" wrapText="1"/>
    </xf>
    <xf numFmtId="0" fontId="16" fillId="2" borderId="0" xfId="5" applyFont="1" applyFill="1" applyBorder="1" applyAlignment="1" applyProtection="1">
      <alignment horizontal="center" vertical="center"/>
    </xf>
    <xf numFmtId="0" fontId="5" fillId="12" borderId="42" xfId="5" applyFont="1" applyFill="1" applyBorder="1" applyAlignment="1" applyProtection="1">
      <alignment horizontal="center" wrapText="1"/>
      <protection locked="0"/>
    </xf>
    <xf numFmtId="0" fontId="5" fillId="12" borderId="31" xfId="5" applyFont="1" applyFill="1" applyBorder="1" applyAlignment="1" applyProtection="1">
      <alignment horizontal="center" wrapText="1"/>
      <protection locked="0"/>
    </xf>
    <xf numFmtId="0" fontId="5" fillId="12" borderId="43" xfId="5" applyFont="1" applyFill="1" applyBorder="1" applyAlignment="1" applyProtection="1">
      <alignment horizontal="center" wrapText="1"/>
      <protection locked="0"/>
    </xf>
    <xf numFmtId="0" fontId="1" fillId="4" borderId="3" xfId="5" applyFont="1" applyFill="1" applyBorder="1" applyAlignment="1" applyProtection="1">
      <alignment horizontal="center" vertical="center" wrapText="1"/>
    </xf>
    <xf numFmtId="0" fontId="1" fillId="4" borderId="15" xfId="5" applyFont="1" applyFill="1" applyBorder="1" applyAlignment="1" applyProtection="1">
      <alignment horizontal="center" vertical="center" wrapText="1"/>
    </xf>
    <xf numFmtId="0" fontId="1" fillId="14" borderId="4" xfId="5" applyFont="1" applyFill="1" applyBorder="1" applyAlignment="1" applyProtection="1">
      <alignment horizontal="center" vertical="center" wrapText="1"/>
    </xf>
    <xf numFmtId="0" fontId="1" fillId="14" borderId="5" xfId="5" applyFont="1" applyFill="1" applyBorder="1" applyAlignment="1" applyProtection="1">
      <alignment horizontal="center" vertical="center" wrapText="1"/>
    </xf>
    <xf numFmtId="0" fontId="1" fillId="11" borderId="4" xfId="5" applyFont="1" applyFill="1" applyBorder="1" applyAlignment="1" applyProtection="1">
      <alignment horizontal="center" vertical="center" wrapText="1"/>
    </xf>
    <xf numFmtId="0" fontId="1" fillId="11" borderId="5" xfId="5" applyFont="1" applyFill="1" applyBorder="1" applyAlignment="1" applyProtection="1">
      <alignment horizontal="center" vertical="center" wrapText="1"/>
    </xf>
    <xf numFmtId="0" fontId="5" fillId="6" borderId="3" xfId="5" applyFont="1" applyFill="1" applyBorder="1" applyAlignment="1" applyProtection="1">
      <alignment horizontal="center" vertical="center"/>
    </xf>
    <xf numFmtId="0" fontId="27" fillId="2" borderId="2" xfId="8" applyFont="1" applyFill="1" applyBorder="1" applyAlignment="1" applyProtection="1">
      <alignment horizontal="left" vertical="center" wrapText="1"/>
    </xf>
    <xf numFmtId="0" fontId="24" fillId="2" borderId="19" xfId="5" applyFont="1" applyFill="1" applyBorder="1" applyAlignment="1" applyProtection="1">
      <alignment horizontal="right" vertical="center" wrapText="1"/>
    </xf>
    <xf numFmtId="0" fontId="5" fillId="2" borderId="3" xfId="5" applyFont="1" applyFill="1" applyBorder="1" applyAlignment="1" applyProtection="1"/>
    <xf numFmtId="0" fontId="1" fillId="0" borderId="4" xfId="5" applyFont="1" applyBorder="1" applyAlignment="1" applyProtection="1">
      <alignment horizontal="justify" vertical="center" wrapText="1"/>
    </xf>
    <xf numFmtId="0" fontId="5" fillId="4" borderId="6" xfId="5" applyFont="1" applyFill="1" applyBorder="1" applyAlignment="1" applyProtection="1">
      <alignment horizontal="center" vertical="center" wrapText="1"/>
    </xf>
    <xf numFmtId="0" fontId="1" fillId="0" borderId="3" xfId="5" applyFont="1" applyBorder="1" applyAlignment="1" applyProtection="1">
      <alignment vertical="center"/>
    </xf>
    <xf numFmtId="0" fontId="22" fillId="2" borderId="1" xfId="7" applyFont="1" applyFill="1" applyBorder="1" applyAlignment="1" applyProtection="1">
      <alignment horizontal="left"/>
    </xf>
    <xf numFmtId="0" fontId="1" fillId="0" borderId="3" xfId="5" applyFont="1" applyBorder="1" applyProtection="1"/>
    <xf numFmtId="0" fontId="24" fillId="2" borderId="22" xfId="5" applyFont="1" applyFill="1" applyBorder="1" applyAlignment="1" applyProtection="1">
      <alignment horizontal="right" vertical="center" wrapText="1"/>
    </xf>
    <xf numFmtId="0" fontId="1" fillId="0" borderId="4" xfId="5" applyFont="1" applyBorder="1" applyProtection="1"/>
    <xf numFmtId="0" fontId="5" fillId="0" borderId="3" xfId="5" applyFont="1" applyBorder="1" applyAlignment="1" applyProtection="1">
      <alignment vertical="center"/>
    </xf>
    <xf numFmtId="0" fontId="1" fillId="2" borderId="3" xfId="5" applyFont="1" applyFill="1" applyBorder="1" applyAlignment="1" applyProtection="1">
      <alignment horizontal="center" vertical="center" wrapText="1"/>
    </xf>
    <xf numFmtId="0" fontId="5" fillId="4" borderId="6" xfId="5" applyFont="1" applyFill="1" applyBorder="1" applyAlignment="1" applyProtection="1">
      <alignment horizontal="center" vertical="center"/>
    </xf>
    <xf numFmtId="0" fontId="20" fillId="2" borderId="0" xfId="5" applyFont="1" applyFill="1" applyBorder="1" applyAlignment="1" applyProtection="1">
      <alignment horizontal="center"/>
    </xf>
    <xf numFmtId="0" fontId="1" fillId="2" borderId="0" xfId="5" applyFont="1" applyFill="1" applyBorder="1" applyAlignment="1" applyProtection="1">
      <alignment horizontal="center"/>
    </xf>
    <xf numFmtId="0" fontId="5" fillId="2" borderId="0" xfId="5" applyFont="1" applyFill="1" applyBorder="1" applyAlignment="1" applyProtection="1">
      <alignment horizontal="center"/>
    </xf>
    <xf numFmtId="0" fontId="5" fillId="4" borderId="10" xfId="5" applyFont="1" applyFill="1" applyBorder="1" applyAlignment="1" applyProtection="1">
      <alignment horizontal="center" vertical="center"/>
    </xf>
    <xf numFmtId="0" fontId="5" fillId="4" borderId="11" xfId="5" applyFont="1" applyFill="1" applyBorder="1" applyAlignment="1" applyProtection="1">
      <alignment horizontal="center" vertical="center"/>
    </xf>
    <xf numFmtId="0" fontId="7" fillId="4" borderId="11" xfId="0" applyFont="1" applyFill="1" applyBorder="1" applyAlignment="1" applyProtection="1">
      <alignment horizontal="center"/>
    </xf>
    <xf numFmtId="0" fontId="32" fillId="2" borderId="31" xfId="0" applyFont="1" applyFill="1" applyBorder="1" applyAlignment="1" applyProtection="1">
      <alignment horizontal="left" vertical="top" wrapText="1"/>
    </xf>
    <xf numFmtId="0" fontId="34" fillId="2" borderId="34" xfId="0" applyFont="1" applyFill="1" applyBorder="1" applyAlignment="1" applyProtection="1">
      <alignment horizontal="left" wrapText="1"/>
    </xf>
    <xf numFmtId="0" fontId="30" fillId="2" borderId="0" xfId="0" applyFont="1" applyFill="1" applyBorder="1" applyAlignment="1" applyProtection="1">
      <alignment horizontal="center"/>
    </xf>
    <xf numFmtId="0" fontId="3" fillId="2" borderId="0" xfId="0" applyFont="1" applyFill="1" applyBorder="1" applyAlignment="1" applyProtection="1">
      <alignment horizontal="center" vertical="center" wrapText="1"/>
    </xf>
    <xf numFmtId="0" fontId="4" fillId="2" borderId="0" xfId="0" applyFont="1" applyFill="1" applyBorder="1" applyAlignment="1" applyProtection="1">
      <alignment horizontal="center"/>
    </xf>
    <xf numFmtId="0" fontId="6" fillId="2" borderId="0" xfId="0" applyFont="1" applyFill="1" applyBorder="1" applyAlignment="1" applyProtection="1">
      <alignment horizontal="center"/>
    </xf>
    <xf numFmtId="0" fontId="7" fillId="4" borderId="10" xfId="0" applyFont="1" applyFill="1" applyBorder="1" applyAlignment="1" applyProtection="1">
      <alignment horizontal="center"/>
    </xf>
    <xf numFmtId="0" fontId="37" fillId="2" borderId="52" xfId="5" applyFont="1" applyFill="1" applyBorder="1" applyAlignment="1" applyProtection="1">
      <alignment horizontal="center"/>
    </xf>
    <xf numFmtId="0" fontId="35" fillId="2" borderId="0" xfId="5" applyFont="1" applyFill="1" applyBorder="1" applyAlignment="1" applyProtection="1">
      <alignment horizontal="center" vertical="center" wrapText="1"/>
    </xf>
    <xf numFmtId="0" fontId="3" fillId="2" borderId="0" xfId="5" applyFont="1" applyFill="1" applyBorder="1" applyAlignment="1" applyProtection="1">
      <alignment horizontal="center" vertical="center" wrapText="1"/>
    </xf>
    <xf numFmtId="0" fontId="5" fillId="2" borderId="0" xfId="5" applyFont="1" applyFill="1" applyBorder="1" applyAlignment="1" applyProtection="1">
      <alignment horizontal="center" vertical="center" wrapText="1"/>
    </xf>
    <xf numFmtId="0" fontId="0" fillId="0" borderId="0" xfId="0" applyAlignment="1" applyProtection="1">
      <alignment horizontal="center"/>
    </xf>
    <xf numFmtId="0" fontId="5" fillId="4" borderId="42" xfId="0" applyFont="1" applyFill="1" applyBorder="1" applyAlignment="1" applyProtection="1">
      <alignment horizontal="center" vertical="center"/>
    </xf>
    <xf numFmtId="0" fontId="5" fillId="4" borderId="31" xfId="0" applyFont="1" applyFill="1" applyBorder="1" applyAlignment="1" applyProtection="1">
      <alignment horizontal="center" vertical="center"/>
    </xf>
    <xf numFmtId="0" fontId="5" fillId="4" borderId="43" xfId="0" applyFont="1" applyFill="1" applyBorder="1" applyAlignment="1" applyProtection="1">
      <alignment horizontal="center" vertical="center"/>
    </xf>
    <xf numFmtId="0" fontId="5" fillId="4" borderId="44" xfId="0" applyFont="1" applyFill="1" applyBorder="1" applyAlignment="1" applyProtection="1">
      <alignment horizontal="center" vertical="center"/>
    </xf>
    <xf numFmtId="0" fontId="5" fillId="4" borderId="45" xfId="0" applyFont="1" applyFill="1" applyBorder="1" applyAlignment="1" applyProtection="1">
      <alignment horizontal="center" vertical="center"/>
    </xf>
    <xf numFmtId="0" fontId="5" fillId="4" borderId="46" xfId="0" applyFont="1" applyFill="1" applyBorder="1" applyAlignment="1" applyProtection="1">
      <alignment horizontal="center" vertical="center"/>
    </xf>
    <xf numFmtId="0" fontId="36" fillId="4" borderId="32" xfId="5" applyFont="1" applyFill="1" applyBorder="1" applyAlignment="1" applyProtection="1">
      <alignment horizontal="center" vertical="center" wrapText="1"/>
    </xf>
    <xf numFmtId="0" fontId="36" fillId="4" borderId="50" xfId="5" applyFont="1" applyFill="1" applyBorder="1" applyAlignment="1" applyProtection="1">
      <alignment horizontal="center" vertical="center" wrapText="1"/>
    </xf>
    <xf numFmtId="0" fontId="36" fillId="4" borderId="48" xfId="5" applyFont="1" applyFill="1" applyBorder="1" applyAlignment="1" applyProtection="1">
      <alignment horizontal="center" vertical="center" wrapText="1"/>
    </xf>
    <xf numFmtId="0" fontId="37" fillId="2" borderId="52" xfId="5" applyFont="1" applyFill="1" applyBorder="1" applyAlignment="1" applyProtection="1"/>
    <xf numFmtId="0" fontId="0" fillId="0" borderId="0" xfId="0" applyProtection="1"/>
    <xf numFmtId="0" fontId="0" fillId="0" borderId="14" xfId="0" applyBorder="1" applyProtection="1"/>
    <xf numFmtId="0" fontId="1" fillId="2" borderId="3" xfId="5" applyFont="1" applyFill="1" applyBorder="1" applyAlignment="1" applyProtection="1">
      <alignment horizontal="left" vertical="center" wrapText="1"/>
    </xf>
    <xf numFmtId="0" fontId="37" fillId="2" borderId="51" xfId="5" applyFont="1" applyFill="1" applyBorder="1" applyAlignment="1" applyProtection="1"/>
    <xf numFmtId="0" fontId="46" fillId="18" borderId="3" xfId="5" applyFont="1" applyFill="1" applyBorder="1" applyAlignment="1" applyProtection="1">
      <alignment horizontal="center" vertical="center"/>
    </xf>
    <xf numFmtId="0" fontId="52" fillId="2" borderId="53" xfId="5" applyFont="1" applyFill="1" applyBorder="1" applyAlignment="1" applyProtection="1"/>
    <xf numFmtId="0" fontId="5" fillId="0" borderId="0" xfId="0" applyFont="1" applyBorder="1" applyAlignment="1" applyProtection="1">
      <alignment horizontal="left" vertical="center" wrapText="1"/>
    </xf>
    <xf numFmtId="0" fontId="39" fillId="2" borderId="40" xfId="5" applyFont="1" applyFill="1" applyBorder="1" applyAlignment="1" applyProtection="1">
      <alignment horizontal="center"/>
    </xf>
    <xf numFmtId="0" fontId="40" fillId="2" borderId="13" xfId="5" applyFont="1" applyFill="1" applyBorder="1" applyAlignment="1" applyProtection="1">
      <alignment horizontal="center"/>
    </xf>
    <xf numFmtId="0" fontId="5" fillId="2" borderId="4" xfId="0" applyFont="1" applyFill="1" applyBorder="1" applyAlignment="1" applyProtection="1">
      <alignment horizontal="center" vertical="center" wrapText="1"/>
    </xf>
    <xf numFmtId="0" fontId="5" fillId="2" borderId="3" xfId="0" applyFont="1" applyFill="1" applyBorder="1" applyAlignment="1" applyProtection="1">
      <alignment horizontal="center" vertical="center" wrapText="1"/>
    </xf>
    <xf numFmtId="0" fontId="38" fillId="2" borderId="39" xfId="5" applyFont="1" applyFill="1" applyBorder="1" applyAlignment="1" applyProtection="1">
      <alignment horizontal="center"/>
    </xf>
    <xf numFmtId="0" fontId="5" fillId="2" borderId="15" xfId="0" applyFont="1" applyFill="1" applyBorder="1" applyAlignment="1" applyProtection="1">
      <alignment horizontal="center" vertical="center" wrapText="1"/>
    </xf>
    <xf numFmtId="0" fontId="5" fillId="2" borderId="5" xfId="0" applyFont="1" applyFill="1" applyBorder="1" applyAlignment="1" applyProtection="1">
      <alignment horizontal="center" vertical="center" wrapText="1"/>
    </xf>
    <xf numFmtId="0" fontId="5" fillId="7" borderId="5" xfId="0" applyFont="1" applyFill="1" applyBorder="1" applyAlignment="1" applyProtection="1">
      <alignment horizontal="center" vertical="center" wrapText="1"/>
    </xf>
    <xf numFmtId="0" fontId="5" fillId="7" borderId="5" xfId="0" applyFont="1" applyFill="1" applyBorder="1" applyAlignment="1" applyProtection="1">
      <alignment horizontal="center" vertical="center"/>
    </xf>
    <xf numFmtId="0" fontId="37" fillId="2" borderId="17" xfId="5" applyFont="1" applyFill="1" applyBorder="1" applyAlignment="1" applyProtection="1">
      <alignment horizontal="center"/>
    </xf>
    <xf numFmtId="0" fontId="5" fillId="2" borderId="38" xfId="0" applyFont="1" applyFill="1" applyBorder="1" applyAlignment="1" applyProtection="1">
      <alignment horizontal="center" vertical="center" wrapText="1"/>
    </xf>
    <xf numFmtId="0" fontId="5" fillId="4" borderId="38" xfId="0" applyFont="1" applyFill="1" applyBorder="1" applyAlignment="1" applyProtection="1">
      <alignment horizontal="center" vertical="center" wrapText="1"/>
    </xf>
    <xf numFmtId="0" fontId="5" fillId="4" borderId="38" xfId="0" applyFont="1" applyFill="1" applyBorder="1" applyAlignment="1" applyProtection="1">
      <alignment horizontal="center" vertical="center"/>
    </xf>
    <xf numFmtId="0" fontId="1" fillId="0" borderId="0" xfId="0" applyFont="1" applyBorder="1" applyAlignment="1" applyProtection="1">
      <alignment horizontal="center"/>
    </xf>
    <xf numFmtId="0" fontId="20" fillId="2" borderId="0" xfId="0" applyFont="1" applyFill="1" applyBorder="1" applyAlignment="1" applyProtection="1">
      <alignment horizontal="center"/>
    </xf>
    <xf numFmtId="0" fontId="1" fillId="2" borderId="0" xfId="0" applyFont="1" applyFill="1" applyBorder="1" applyAlignment="1" applyProtection="1">
      <alignment horizontal="center" vertical="center" wrapText="1"/>
    </xf>
    <xf numFmtId="0" fontId="5" fillId="2" borderId="0" xfId="0" applyFont="1" applyFill="1" applyBorder="1" applyAlignment="1" applyProtection="1">
      <alignment horizontal="center"/>
    </xf>
    <xf numFmtId="0" fontId="5" fillId="4" borderId="42" xfId="5" applyFont="1" applyFill="1" applyBorder="1" applyAlignment="1" applyProtection="1">
      <alignment horizontal="center" vertical="center" wrapText="1"/>
    </xf>
    <xf numFmtId="0" fontId="5" fillId="4" borderId="31" xfId="5" applyFont="1" applyFill="1" applyBorder="1" applyAlignment="1" applyProtection="1">
      <alignment horizontal="center" vertical="center" wrapText="1"/>
    </xf>
    <xf numFmtId="0" fontId="5" fillId="4" borderId="43" xfId="5" applyFont="1" applyFill="1" applyBorder="1" applyAlignment="1" applyProtection="1">
      <alignment horizontal="center" vertical="center" wrapText="1"/>
    </xf>
    <xf numFmtId="0" fontId="5" fillId="4" borderId="44" xfId="5" applyFont="1" applyFill="1" applyBorder="1" applyAlignment="1" applyProtection="1">
      <alignment horizontal="center" vertical="center" wrapText="1"/>
    </xf>
    <xf numFmtId="0" fontId="5" fillId="4" borderId="45" xfId="5" applyFont="1" applyFill="1" applyBorder="1" applyAlignment="1" applyProtection="1">
      <alignment horizontal="center" vertical="center" wrapText="1"/>
    </xf>
    <xf numFmtId="0" fontId="5" fillId="4" borderId="46" xfId="5" applyFont="1" applyFill="1" applyBorder="1" applyAlignment="1" applyProtection="1">
      <alignment horizontal="center" vertical="center" wrapText="1"/>
    </xf>
    <xf numFmtId="0" fontId="1" fillId="0" borderId="0" xfId="5" applyFont="1" applyBorder="1" applyAlignment="1" applyProtection="1">
      <alignment horizontal="center"/>
    </xf>
    <xf numFmtId="0" fontId="5" fillId="2" borderId="41" xfId="5" applyFont="1" applyFill="1" applyBorder="1" applyAlignment="1" applyProtection="1">
      <alignment horizontal="center" wrapText="1"/>
    </xf>
    <xf numFmtId="0" fontId="1" fillId="2" borderId="0" xfId="5" applyFont="1" applyFill="1" applyBorder="1" applyAlignment="1" applyProtection="1">
      <alignment horizontal="center" vertical="center"/>
    </xf>
    <xf numFmtId="0" fontId="5" fillId="4" borderId="10" xfId="5" applyFont="1" applyFill="1" applyBorder="1" applyAlignment="1" applyProtection="1">
      <alignment horizontal="center" vertical="center" wrapText="1"/>
    </xf>
    <xf numFmtId="0" fontId="5" fillId="4" borderId="11" xfId="5" applyFont="1" applyFill="1" applyBorder="1" applyAlignment="1" applyProtection="1">
      <alignment horizontal="center" vertical="center" wrapText="1"/>
    </xf>
  </cellXfs>
  <cellStyles count="10">
    <cellStyle name="Excel Built-in Heading 2" xfId="7"/>
    <cellStyle name="Excel Built-in Heading 3" xfId="8"/>
    <cellStyle name="Moeda" xfId="1" builtinId="4"/>
    <cellStyle name="Moeda 2" xfId="3"/>
    <cellStyle name="Moeda_Plan1" xfId="4"/>
    <cellStyle name="Normal" xfId="0" builtinId="0"/>
    <cellStyle name="Normal 2" xfId="5"/>
    <cellStyle name="Normal 3" xfId="9"/>
    <cellStyle name="Porcentagem" xfId="2" builtinId="5"/>
    <cellStyle name="Vírgula 2" xfId="6"/>
  </cellStyles>
  <dxfs count="4">
    <dxf>
      <font>
        <b/>
        <i val="0"/>
        <color rgb="FFFF0000"/>
      </font>
    </dxf>
    <dxf>
      <font>
        <b/>
        <i val="0"/>
        <color rgb="FFFF0000"/>
      </font>
    </dxf>
    <dxf>
      <font>
        <b/>
        <i val="0"/>
        <color rgb="FFFF0000"/>
      </font>
    </dxf>
    <dxf>
      <font>
        <b/>
        <i val="0"/>
        <color rgb="FFFF0000"/>
      </font>
    </dxf>
  </dxfs>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1D08B8"/>
      <rgbColor rgb="FF4F6228"/>
      <rgbColor rgb="FF800080"/>
      <rgbColor rgb="FF008080"/>
      <rgbColor rgb="FFBFBFBF"/>
      <rgbColor rgb="FF808080"/>
      <rgbColor rgb="FF8EB4E3"/>
      <rgbColor rgb="FF993366"/>
      <rgbColor rgb="FFFFFFCC"/>
      <rgbColor rgb="FFDCE6F2"/>
      <rgbColor rgb="FF660066"/>
      <rgbColor rgb="FFFF8080"/>
      <rgbColor rgb="FF376092"/>
      <rgbColor rgb="FFC6D9F1"/>
      <rgbColor rgb="FF000080"/>
      <rgbColor rgb="FFFF00FF"/>
      <rgbColor rgb="FFFFFF00"/>
      <rgbColor rgb="FF00FFFF"/>
      <rgbColor rgb="FF800080"/>
      <rgbColor rgb="FF800000"/>
      <rgbColor rgb="FF008080"/>
      <rgbColor rgb="FF0000FF"/>
      <rgbColor rgb="FF00CCFF"/>
      <rgbColor rgb="FFEBF1DE"/>
      <rgbColor rgb="FFE2EFD9"/>
      <rgbColor rgb="FFF2F2F2"/>
      <rgbColor rgb="FFA7C0DE"/>
      <rgbColor rgb="FFD9D9D9"/>
      <rgbColor rgb="FF95B3D7"/>
      <rgbColor rgb="FFFCD5B5"/>
      <rgbColor rgb="FF558ED5"/>
      <rgbColor rgb="FFB9CDE5"/>
      <rgbColor rgb="FFC3D69B"/>
      <rgbColor rgb="FFD7E4BD"/>
      <rgbColor rgb="FFFF9900"/>
      <rgbColor rgb="FFE46C0A"/>
      <rgbColor rgb="FF595959"/>
      <rgbColor rgb="FF7F7F7F"/>
      <rgbColor rgb="FF003366"/>
      <rgbColor rgb="FF339966"/>
      <rgbColor rgb="FF003300"/>
      <rgbColor rgb="FF333300"/>
      <rgbColor rgb="FF993300"/>
      <rgbColor rgb="FF993366"/>
      <rgbColor rgb="FF1F497D"/>
      <rgbColor rgb="FF333333"/>
      <rgbColor rgb="00003366"/>
      <rgbColor rgb="00339966"/>
      <rgbColor rgb="00003300"/>
      <rgbColor rgb="00333300"/>
      <rgbColor rgb="00993300"/>
      <rgbColor rgb="00993366"/>
      <rgbColor rgb="00333399"/>
      <rgbColor rgb="00333333"/>
    </indexed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vmlDrawing2.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vmlDrawing3.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vmlDrawing4.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vmlDrawing6.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vmlDrawing7.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vmlDrawing8.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0</xdr:colOff>
      <xdr:row>0</xdr:row>
      <xdr:rowOff>0</xdr:rowOff>
    </xdr:from>
    <xdr:to>
      <xdr:col>10</xdr:col>
      <xdr:colOff>361950</xdr:colOff>
      <xdr:row>14</xdr:row>
      <xdr:rowOff>0</xdr:rowOff>
    </xdr:to>
    <xdr:sp macro="" textlink="">
      <xdr:nvSpPr>
        <xdr:cNvPr id="1030" name="_x0000_t202" hidden="1"/>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1</xdr:col>
      <xdr:colOff>0</xdr:colOff>
      <xdr:row>0</xdr:row>
      <xdr:rowOff>0</xdr:rowOff>
    </xdr:from>
    <xdr:to>
      <xdr:col>10</xdr:col>
      <xdr:colOff>361950</xdr:colOff>
      <xdr:row>14</xdr:row>
      <xdr:rowOff>0</xdr:rowOff>
    </xdr:to>
    <xdr:sp macro="" textlink="">
      <xdr:nvSpPr>
        <xdr:cNvPr id="1028" name="_x0000_t202" hidden="1"/>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1</xdr:col>
      <xdr:colOff>0</xdr:colOff>
      <xdr:row>0</xdr:row>
      <xdr:rowOff>0</xdr:rowOff>
    </xdr:from>
    <xdr:to>
      <xdr:col>10</xdr:col>
      <xdr:colOff>361950</xdr:colOff>
      <xdr:row>14</xdr:row>
      <xdr:rowOff>0</xdr:rowOff>
    </xdr:to>
    <xdr:sp macro="" textlink="">
      <xdr:nvSpPr>
        <xdr:cNvPr id="1026" name="_x0000_t202" hidden="1"/>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1</xdr:col>
      <xdr:colOff>0</xdr:colOff>
      <xdr:row>0</xdr:row>
      <xdr:rowOff>0</xdr:rowOff>
    </xdr:from>
    <xdr:to>
      <xdr:col>10</xdr:col>
      <xdr:colOff>361950</xdr:colOff>
      <xdr:row>14</xdr:row>
      <xdr:rowOff>0</xdr:rowOff>
    </xdr:to>
    <xdr:sp macro="" textlink="">
      <xdr:nvSpPr>
        <xdr:cNvPr id="2" name="AutoShape 6"/>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1</xdr:col>
      <xdr:colOff>0</xdr:colOff>
      <xdr:row>0</xdr:row>
      <xdr:rowOff>0</xdr:rowOff>
    </xdr:from>
    <xdr:to>
      <xdr:col>10</xdr:col>
      <xdr:colOff>361950</xdr:colOff>
      <xdr:row>14</xdr:row>
      <xdr:rowOff>0</xdr:rowOff>
    </xdr:to>
    <xdr:sp macro="" textlink="">
      <xdr:nvSpPr>
        <xdr:cNvPr id="3" name="AutoShape 4"/>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1</xdr:col>
      <xdr:colOff>0</xdr:colOff>
      <xdr:row>0</xdr:row>
      <xdr:rowOff>0</xdr:rowOff>
    </xdr:from>
    <xdr:to>
      <xdr:col>10</xdr:col>
      <xdr:colOff>361950</xdr:colOff>
      <xdr:row>14</xdr:row>
      <xdr:rowOff>0</xdr:rowOff>
    </xdr:to>
    <xdr:sp macro="" textlink="">
      <xdr:nvSpPr>
        <xdr:cNvPr id="4" name="AutoShape 2"/>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1</xdr:col>
      <xdr:colOff>0</xdr:colOff>
      <xdr:row>0</xdr:row>
      <xdr:rowOff>0</xdr:rowOff>
    </xdr:from>
    <xdr:to>
      <xdr:col>10</xdr:col>
      <xdr:colOff>361950</xdr:colOff>
      <xdr:row>14</xdr:row>
      <xdr:rowOff>0</xdr:rowOff>
    </xdr:to>
    <xdr:sp macro="" textlink="">
      <xdr:nvSpPr>
        <xdr:cNvPr id="5" name="AutoShape 6"/>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1</xdr:col>
      <xdr:colOff>0</xdr:colOff>
      <xdr:row>0</xdr:row>
      <xdr:rowOff>0</xdr:rowOff>
    </xdr:from>
    <xdr:to>
      <xdr:col>10</xdr:col>
      <xdr:colOff>361950</xdr:colOff>
      <xdr:row>14</xdr:row>
      <xdr:rowOff>0</xdr:rowOff>
    </xdr:to>
    <xdr:sp macro="" textlink="">
      <xdr:nvSpPr>
        <xdr:cNvPr id="6" name="AutoShape 4"/>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1</xdr:col>
      <xdr:colOff>0</xdr:colOff>
      <xdr:row>0</xdr:row>
      <xdr:rowOff>0</xdr:rowOff>
    </xdr:from>
    <xdr:to>
      <xdr:col>10</xdr:col>
      <xdr:colOff>361950</xdr:colOff>
      <xdr:row>14</xdr:row>
      <xdr:rowOff>0</xdr:rowOff>
    </xdr:to>
    <xdr:sp macro="" textlink="">
      <xdr:nvSpPr>
        <xdr:cNvPr id="7" name="AutoShape 2"/>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1</xdr:col>
      <xdr:colOff>0</xdr:colOff>
      <xdr:row>0</xdr:row>
      <xdr:rowOff>0</xdr:rowOff>
    </xdr:from>
    <xdr:to>
      <xdr:col>10</xdr:col>
      <xdr:colOff>361950</xdr:colOff>
      <xdr:row>14</xdr:row>
      <xdr:rowOff>0</xdr:rowOff>
    </xdr:to>
    <xdr:sp macro="" textlink="">
      <xdr:nvSpPr>
        <xdr:cNvPr id="8" name="AutoShape 6"/>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1</xdr:col>
      <xdr:colOff>0</xdr:colOff>
      <xdr:row>0</xdr:row>
      <xdr:rowOff>0</xdr:rowOff>
    </xdr:from>
    <xdr:to>
      <xdr:col>10</xdr:col>
      <xdr:colOff>361950</xdr:colOff>
      <xdr:row>14</xdr:row>
      <xdr:rowOff>0</xdr:rowOff>
    </xdr:to>
    <xdr:sp macro="" textlink="">
      <xdr:nvSpPr>
        <xdr:cNvPr id="9" name="AutoShape 4"/>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1</xdr:col>
      <xdr:colOff>0</xdr:colOff>
      <xdr:row>0</xdr:row>
      <xdr:rowOff>0</xdr:rowOff>
    </xdr:from>
    <xdr:to>
      <xdr:col>10</xdr:col>
      <xdr:colOff>361950</xdr:colOff>
      <xdr:row>14</xdr:row>
      <xdr:rowOff>0</xdr:rowOff>
    </xdr:to>
    <xdr:sp macro="" textlink="">
      <xdr:nvSpPr>
        <xdr:cNvPr id="10" name="AutoShape 2"/>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1</xdr:col>
      <xdr:colOff>0</xdr:colOff>
      <xdr:row>0</xdr:row>
      <xdr:rowOff>0</xdr:rowOff>
    </xdr:from>
    <xdr:to>
      <xdr:col>10</xdr:col>
      <xdr:colOff>361950</xdr:colOff>
      <xdr:row>14</xdr:row>
      <xdr:rowOff>0</xdr:rowOff>
    </xdr:to>
    <xdr:sp macro="" textlink="">
      <xdr:nvSpPr>
        <xdr:cNvPr id="11" name="AutoShape 6"/>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1</xdr:col>
      <xdr:colOff>0</xdr:colOff>
      <xdr:row>0</xdr:row>
      <xdr:rowOff>0</xdr:rowOff>
    </xdr:from>
    <xdr:to>
      <xdr:col>10</xdr:col>
      <xdr:colOff>361950</xdr:colOff>
      <xdr:row>14</xdr:row>
      <xdr:rowOff>0</xdr:rowOff>
    </xdr:to>
    <xdr:sp macro="" textlink="">
      <xdr:nvSpPr>
        <xdr:cNvPr id="12" name="AutoShape 4"/>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1</xdr:col>
      <xdr:colOff>0</xdr:colOff>
      <xdr:row>0</xdr:row>
      <xdr:rowOff>0</xdr:rowOff>
    </xdr:from>
    <xdr:to>
      <xdr:col>10</xdr:col>
      <xdr:colOff>361950</xdr:colOff>
      <xdr:row>14</xdr:row>
      <xdr:rowOff>0</xdr:rowOff>
    </xdr:to>
    <xdr:sp macro="" textlink="">
      <xdr:nvSpPr>
        <xdr:cNvPr id="13" name="AutoShape 2"/>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wsDr>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Escritório">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1.xml"/><Relationship Id="rId1" Type="http://schemas.openxmlformats.org/officeDocument/2006/relationships/printerSettings" Target="../printerSettings/printerSettings4.bin"/><Relationship Id="rId5" Type="http://schemas.openxmlformats.org/officeDocument/2006/relationships/comments" Target="../comments2.xml"/><Relationship Id="rId4" Type="http://schemas.openxmlformats.org/officeDocument/2006/relationships/vmlDrawing" Target="../drawings/vmlDrawing6.vml"/></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7.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8.v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FF"/>
    <pageSetUpPr fitToPage="1"/>
  </sheetPr>
  <dimension ref="A1:Z55"/>
  <sheetViews>
    <sheetView showGridLines="0" tabSelected="1" view="pageBreakPreview" zoomScale="70" zoomScaleNormal="100" zoomScaleSheetLayoutView="70" zoomScalePageLayoutView="80" workbookViewId="0">
      <selection activeCell="A28" sqref="A28:W28"/>
    </sheetView>
  </sheetViews>
  <sheetFormatPr defaultRowHeight="12.75" x14ac:dyDescent="0.2"/>
  <cols>
    <col min="1" max="1" width="42.42578125" style="4" customWidth="1"/>
    <col min="2" max="7" width="16.7109375" style="4" customWidth="1"/>
    <col min="8" max="8" width="9.42578125" style="4" customWidth="1"/>
    <col min="9" max="9" width="8.7109375" style="4" customWidth="1"/>
    <col min="10" max="10" width="9.28515625" style="4" customWidth="1"/>
    <col min="11" max="11" width="8.7109375" style="4" customWidth="1"/>
    <col min="12" max="23" width="16.7109375" style="4" customWidth="1"/>
    <col min="24" max="24" width="9.140625" style="4" customWidth="1"/>
    <col min="25" max="25" width="11.5703125" style="4"/>
    <col min="26" max="26" width="17" style="4" customWidth="1"/>
    <col min="27" max="1027" width="9.140625" style="4" customWidth="1"/>
    <col min="1028" max="16384" width="9.140625" style="4"/>
  </cols>
  <sheetData>
    <row r="1" spans="1:26" s="6" customFormat="1" ht="20.25" customHeight="1" x14ac:dyDescent="0.3">
      <c r="A1" s="327" t="s">
        <v>9</v>
      </c>
      <c r="B1" s="327"/>
      <c r="C1" s="327"/>
      <c r="D1" s="327"/>
      <c r="E1" s="327"/>
      <c r="F1" s="327"/>
      <c r="G1" s="327"/>
      <c r="H1" s="327"/>
      <c r="I1" s="327"/>
      <c r="J1" s="327"/>
      <c r="K1" s="327"/>
      <c r="L1" s="327"/>
      <c r="M1" s="327"/>
      <c r="N1" s="327"/>
      <c r="O1" s="327"/>
      <c r="P1" s="327"/>
      <c r="Q1" s="327"/>
      <c r="R1" s="327"/>
      <c r="S1" s="327"/>
      <c r="T1" s="327"/>
      <c r="U1" s="327"/>
      <c r="V1" s="327"/>
      <c r="W1" s="327"/>
      <c r="X1" s="5"/>
      <c r="Y1" s="5"/>
      <c r="Z1" s="5"/>
    </row>
    <row r="2" spans="1:26" s="8" customFormat="1" ht="15" customHeight="1" x14ac:dyDescent="0.3">
      <c r="A2" s="328" t="s">
        <v>311</v>
      </c>
      <c r="B2" s="328"/>
      <c r="C2" s="328"/>
      <c r="D2" s="328"/>
      <c r="E2" s="328"/>
      <c r="F2" s="328"/>
      <c r="G2" s="328"/>
      <c r="H2" s="328"/>
      <c r="I2" s="328"/>
      <c r="J2" s="328"/>
      <c r="K2" s="328"/>
      <c r="L2" s="328"/>
      <c r="M2" s="328"/>
      <c r="N2" s="328"/>
      <c r="O2" s="328"/>
      <c r="P2" s="328"/>
      <c r="Q2" s="328"/>
      <c r="R2" s="328"/>
      <c r="S2" s="328"/>
      <c r="T2" s="328"/>
      <c r="U2" s="328"/>
      <c r="V2" s="328"/>
      <c r="W2" s="328"/>
      <c r="X2" s="7"/>
      <c r="Y2" s="7"/>
      <c r="Z2" s="7"/>
    </row>
    <row r="3" spans="1:26" s="6" customFormat="1" ht="15" customHeight="1" x14ac:dyDescent="0.25">
      <c r="A3" s="329" t="s">
        <v>217</v>
      </c>
      <c r="B3" s="329"/>
      <c r="C3" s="329"/>
      <c r="D3" s="329"/>
      <c r="E3" s="329"/>
      <c r="F3" s="329"/>
      <c r="G3" s="329"/>
      <c r="H3" s="329"/>
      <c r="I3" s="329"/>
      <c r="J3" s="329"/>
      <c r="K3" s="329"/>
      <c r="L3" s="329"/>
      <c r="M3" s="329"/>
      <c r="N3" s="329"/>
      <c r="O3" s="329"/>
      <c r="P3" s="329"/>
      <c r="Q3" s="329"/>
      <c r="R3" s="329"/>
      <c r="S3" s="329"/>
      <c r="T3" s="329"/>
      <c r="U3" s="329"/>
      <c r="V3" s="329"/>
      <c r="W3" s="329"/>
      <c r="X3" s="166"/>
      <c r="Y3" s="166"/>
      <c r="Z3" s="166"/>
    </row>
    <row r="4" spans="1:26" s="6" customFormat="1" ht="15" customHeight="1" x14ac:dyDescent="0.25">
      <c r="A4" s="144"/>
      <c r="B4" s="144"/>
      <c r="C4" s="144"/>
      <c r="D4" s="144"/>
      <c r="E4" s="144"/>
      <c r="F4" s="144"/>
      <c r="G4" s="144"/>
      <c r="H4" s="144"/>
      <c r="I4" s="144"/>
      <c r="J4" s="144"/>
      <c r="K4" s="144"/>
      <c r="L4" s="144"/>
      <c r="M4" s="144"/>
      <c r="N4" s="144"/>
      <c r="O4" s="144"/>
      <c r="P4" s="144"/>
      <c r="Q4" s="144"/>
      <c r="R4" s="144"/>
      <c r="S4" s="144"/>
      <c r="T4" s="144"/>
      <c r="U4" s="144"/>
      <c r="V4" s="144"/>
      <c r="W4" s="144"/>
      <c r="X4" s="166"/>
      <c r="Y4" s="166"/>
      <c r="Z4" s="166"/>
    </row>
    <row r="5" spans="1:26" s="6" customFormat="1" ht="15" customHeight="1" x14ac:dyDescent="0.25">
      <c r="A5" s="9"/>
      <c r="B5" s="9"/>
      <c r="C5" s="9"/>
      <c r="D5" s="9"/>
      <c r="E5" s="9"/>
      <c r="F5" s="9"/>
      <c r="G5" s="9"/>
      <c r="H5" s="9"/>
      <c r="I5" s="9"/>
      <c r="J5" s="9"/>
      <c r="K5" s="9"/>
      <c r="L5" s="9"/>
      <c r="M5" s="9"/>
      <c r="N5" s="9"/>
      <c r="O5" s="9"/>
      <c r="P5" s="9"/>
      <c r="Q5" s="9"/>
      <c r="R5" s="9"/>
      <c r="S5" s="9"/>
      <c r="T5" s="9"/>
      <c r="U5" s="9"/>
      <c r="V5" s="1" t="s">
        <v>0</v>
      </c>
      <c r="W5" s="10" t="s">
        <v>202</v>
      </c>
      <c r="X5" s="166"/>
      <c r="Y5" s="166"/>
      <c r="Z5" s="166"/>
    </row>
    <row r="6" spans="1:26" s="6" customFormat="1" ht="15" customHeight="1" x14ac:dyDescent="0.25">
      <c r="A6" s="9"/>
      <c r="B6" s="9"/>
      <c r="C6" s="9"/>
      <c r="D6" s="9"/>
      <c r="E6" s="9"/>
      <c r="F6" s="9"/>
      <c r="G6" s="9"/>
      <c r="H6" s="9"/>
      <c r="I6" s="9"/>
      <c r="J6" s="9"/>
      <c r="K6" s="9"/>
      <c r="L6" s="9"/>
      <c r="M6" s="9"/>
      <c r="N6" s="9"/>
      <c r="O6" s="9"/>
      <c r="P6" s="9"/>
      <c r="Q6" s="9"/>
      <c r="R6" s="9"/>
      <c r="S6" s="9"/>
      <c r="T6" s="9"/>
      <c r="U6" s="9"/>
      <c r="V6" s="1" t="s">
        <v>1</v>
      </c>
      <c r="W6" s="146" t="s">
        <v>189</v>
      </c>
      <c r="X6" s="166"/>
      <c r="Y6" s="166"/>
      <c r="Z6" s="166"/>
    </row>
    <row r="7" spans="1:26" s="6" customFormat="1" ht="15" customHeight="1" x14ac:dyDescent="0.25">
      <c r="A7" s="11"/>
      <c r="B7" s="11"/>
      <c r="C7" s="11"/>
      <c r="D7" s="11"/>
      <c r="E7" s="11"/>
      <c r="F7" s="11"/>
      <c r="G7" s="11"/>
      <c r="H7" s="12"/>
      <c r="I7" s="12"/>
      <c r="J7" s="12"/>
      <c r="K7" s="12"/>
      <c r="L7" s="12"/>
      <c r="M7" s="12"/>
      <c r="N7" s="12"/>
      <c r="O7" s="12"/>
      <c r="P7" s="12"/>
      <c r="Q7" s="12"/>
      <c r="R7" s="12"/>
      <c r="S7" s="12"/>
      <c r="T7" s="12"/>
      <c r="U7" s="12"/>
      <c r="V7" s="1" t="s">
        <v>2</v>
      </c>
      <c r="W7" s="147">
        <v>0</v>
      </c>
    </row>
    <row r="8" spans="1:26" s="6" customFormat="1" ht="15" customHeight="1" thickBot="1" x14ac:dyDescent="0.3">
      <c r="A8" s="11"/>
      <c r="B8" s="11"/>
      <c r="C8" s="11"/>
      <c r="D8" s="11"/>
      <c r="E8" s="11"/>
      <c r="F8" s="11"/>
      <c r="G8" s="11"/>
      <c r="H8" s="12"/>
      <c r="I8" s="12"/>
      <c r="J8" s="12"/>
      <c r="K8" s="12"/>
      <c r="L8" s="12"/>
      <c r="M8" s="12"/>
      <c r="N8" s="12"/>
      <c r="O8" s="12"/>
      <c r="P8" s="12"/>
      <c r="Q8" s="12"/>
      <c r="R8" s="12"/>
      <c r="S8" s="12"/>
      <c r="T8" s="12"/>
      <c r="U8" s="12"/>
      <c r="W8" s="12"/>
    </row>
    <row r="9" spans="1:26" s="6" customFormat="1" ht="15" customHeight="1" x14ac:dyDescent="0.25">
      <c r="A9" s="330" t="s">
        <v>3</v>
      </c>
      <c r="B9" s="331"/>
      <c r="C9" s="331"/>
      <c r="D9" s="331"/>
      <c r="E9" s="331"/>
      <c r="F9" s="331"/>
      <c r="G9" s="331"/>
      <c r="H9" s="331"/>
      <c r="I9" s="331"/>
      <c r="J9" s="331"/>
      <c r="K9" s="331"/>
      <c r="L9" s="331"/>
      <c r="M9" s="331"/>
      <c r="N9" s="331"/>
      <c r="O9" s="331"/>
      <c r="P9" s="331"/>
      <c r="Q9" s="331"/>
      <c r="R9" s="331"/>
      <c r="S9" s="331"/>
      <c r="T9" s="331"/>
      <c r="U9" s="331"/>
      <c r="V9" s="331"/>
      <c r="W9" s="332"/>
    </row>
    <row r="10" spans="1:26" s="6" customFormat="1" ht="15" customHeight="1" thickBot="1" x14ac:dyDescent="0.3">
      <c r="A10" s="308" t="s">
        <v>4</v>
      </c>
      <c r="B10" s="309"/>
      <c r="C10" s="309"/>
      <c r="D10" s="309"/>
      <c r="E10" s="309"/>
      <c r="F10" s="309"/>
      <c r="G10" s="309"/>
      <c r="H10" s="309"/>
      <c r="I10" s="309"/>
      <c r="J10" s="309"/>
      <c r="K10" s="309"/>
      <c r="L10" s="309"/>
      <c r="M10" s="309"/>
      <c r="N10" s="309"/>
      <c r="O10" s="309"/>
      <c r="P10" s="309"/>
      <c r="Q10" s="309"/>
      <c r="R10" s="309"/>
      <c r="S10" s="309"/>
      <c r="T10" s="309"/>
      <c r="U10" s="309"/>
      <c r="V10" s="309"/>
      <c r="W10" s="310"/>
    </row>
    <row r="11" spans="1:26" s="6" customFormat="1" ht="15" customHeight="1" x14ac:dyDescent="0.25">
      <c r="A11" s="26"/>
      <c r="B11" s="25"/>
      <c r="C11" s="25"/>
      <c r="D11" s="25"/>
      <c r="E11" s="25"/>
      <c r="F11" s="25"/>
      <c r="G11" s="26"/>
      <c r="H11" s="25"/>
      <c r="I11" s="25"/>
      <c r="J11" s="25"/>
      <c r="K11" s="25"/>
      <c r="L11" s="25"/>
      <c r="M11" s="25"/>
      <c r="N11" s="25"/>
      <c r="O11" s="25"/>
      <c r="P11" s="25"/>
      <c r="Q11" s="25"/>
      <c r="R11" s="25"/>
      <c r="S11" s="25"/>
      <c r="T11" s="26"/>
      <c r="U11" s="26"/>
      <c r="V11" s="26"/>
      <c r="W11" s="26"/>
    </row>
    <row r="12" spans="1:26" s="13" customFormat="1" ht="15" customHeight="1" x14ac:dyDescent="0.25">
      <c r="A12" s="293" t="s">
        <v>10</v>
      </c>
      <c r="B12" s="294" t="s">
        <v>11</v>
      </c>
      <c r="C12" s="294"/>
      <c r="D12" s="294"/>
      <c r="E12" s="294"/>
      <c r="F12" s="294"/>
      <c r="G12" s="293" t="s">
        <v>12</v>
      </c>
      <c r="H12" s="294" t="s">
        <v>13</v>
      </c>
      <c r="I12" s="294"/>
      <c r="J12" s="294"/>
      <c r="K12" s="294"/>
      <c r="L12" s="294"/>
      <c r="M12" s="294"/>
      <c r="N12" s="294"/>
      <c r="O12" s="294"/>
      <c r="P12" s="294"/>
      <c r="Q12" s="294"/>
      <c r="R12" s="294"/>
      <c r="S12" s="294"/>
      <c r="T12" s="293" t="s">
        <v>14</v>
      </c>
      <c r="U12" s="293" t="s">
        <v>15</v>
      </c>
      <c r="V12" s="293" t="s">
        <v>16</v>
      </c>
      <c r="W12" s="293" t="s">
        <v>17</v>
      </c>
    </row>
    <row r="13" spans="1:26" s="14" customFormat="1" ht="55.7" customHeight="1" x14ac:dyDescent="0.25">
      <c r="A13" s="293"/>
      <c r="B13" s="333" t="s">
        <v>18</v>
      </c>
      <c r="C13" s="298" t="s">
        <v>203</v>
      </c>
      <c r="D13" s="296" t="s">
        <v>207</v>
      </c>
      <c r="E13" s="296" t="s">
        <v>208</v>
      </c>
      <c r="F13" s="333" t="s">
        <v>19</v>
      </c>
      <c r="G13" s="293"/>
      <c r="H13" s="334" t="s">
        <v>20</v>
      </c>
      <c r="I13" s="334"/>
      <c r="J13" s="333" t="s">
        <v>21</v>
      </c>
      <c r="K13" s="333"/>
      <c r="L13" s="304" t="s">
        <v>304</v>
      </c>
      <c r="M13" s="296" t="s">
        <v>293</v>
      </c>
      <c r="N13" s="296" t="s">
        <v>294</v>
      </c>
      <c r="O13" s="296" t="s">
        <v>295</v>
      </c>
      <c r="P13" s="324" t="s">
        <v>199</v>
      </c>
      <c r="Q13" s="335" t="s">
        <v>215</v>
      </c>
      <c r="R13" s="337" t="s">
        <v>212</v>
      </c>
      <c r="S13" s="285" t="s">
        <v>216</v>
      </c>
      <c r="T13" s="293"/>
      <c r="U13" s="293"/>
      <c r="V13" s="293"/>
      <c r="W13" s="293"/>
    </row>
    <row r="14" spans="1:26" s="15" customFormat="1" ht="25.5" customHeight="1" x14ac:dyDescent="0.25">
      <c r="A14" s="293"/>
      <c r="B14" s="333"/>
      <c r="C14" s="299"/>
      <c r="D14" s="297"/>
      <c r="E14" s="297"/>
      <c r="F14" s="333"/>
      <c r="G14" s="293"/>
      <c r="H14" s="167" t="s">
        <v>22</v>
      </c>
      <c r="I14" s="167" t="s">
        <v>23</v>
      </c>
      <c r="J14" s="167" t="s">
        <v>24</v>
      </c>
      <c r="K14" s="167" t="s">
        <v>25</v>
      </c>
      <c r="L14" s="305"/>
      <c r="M14" s="297"/>
      <c r="N14" s="297"/>
      <c r="O14" s="297"/>
      <c r="P14" s="324"/>
      <c r="Q14" s="336"/>
      <c r="R14" s="338"/>
      <c r="S14" s="285"/>
      <c r="T14" s="293"/>
      <c r="U14" s="293"/>
      <c r="V14" s="293"/>
      <c r="W14" s="293"/>
    </row>
    <row r="15" spans="1:26" s="15" customFormat="1" ht="15" customHeight="1" x14ac:dyDescent="0.25">
      <c r="A15" s="293"/>
      <c r="B15" s="333"/>
      <c r="C15" s="16">
        <v>0.3</v>
      </c>
      <c r="D15" s="190">
        <v>0.2</v>
      </c>
      <c r="E15" s="190">
        <v>0.1</v>
      </c>
      <c r="F15" s="16">
        <f>'Encargos Sociais'!F68/100</f>
        <v>0</v>
      </c>
      <c r="G15" s="293"/>
      <c r="H15" s="250"/>
      <c r="I15" s="251"/>
      <c r="J15" s="250"/>
      <c r="K15" s="252"/>
      <c r="L15" s="232">
        <v>0.5</v>
      </c>
      <c r="M15" s="175">
        <f>Insumos!F27</f>
        <v>0</v>
      </c>
      <c r="N15" s="175">
        <f>Insumos!F71</f>
        <v>0</v>
      </c>
      <c r="O15" s="175">
        <f>Insumos!F96</f>
        <v>0</v>
      </c>
      <c r="P15" s="175">
        <f>Insumos!F14</f>
        <v>0</v>
      </c>
      <c r="Q15" s="175">
        <f>Insumos!F17</f>
        <v>0</v>
      </c>
      <c r="R15" s="277"/>
      <c r="S15" s="277"/>
      <c r="T15" s="293"/>
      <c r="U15" s="293"/>
      <c r="V15" s="17">
        <f>CITL!$B$18</f>
        <v>0</v>
      </c>
      <c r="W15" s="293"/>
    </row>
    <row r="16" spans="1:26" ht="25.5" customHeight="1" thickBot="1" x14ac:dyDescent="0.25">
      <c r="A16" s="18" t="s">
        <v>5</v>
      </c>
      <c r="B16" s="19"/>
      <c r="C16" s="19"/>
      <c r="D16" s="19"/>
      <c r="E16" s="19"/>
      <c r="F16" s="19"/>
      <c r="G16" s="19"/>
      <c r="H16" s="19"/>
      <c r="I16" s="19"/>
      <c r="J16" s="19"/>
      <c r="K16" s="19"/>
      <c r="L16" s="19"/>
      <c r="M16" s="19"/>
      <c r="N16" s="19"/>
      <c r="O16" s="19"/>
      <c r="P16" s="19"/>
      <c r="Q16" s="19"/>
      <c r="R16" s="19"/>
      <c r="S16" s="19"/>
      <c r="T16" s="19"/>
      <c r="U16" s="19"/>
      <c r="V16" s="19"/>
      <c r="W16" s="19"/>
    </row>
    <row r="17" spans="1:23" s="15" customFormat="1" ht="25.5" customHeight="1" thickTop="1" x14ac:dyDescent="0.25">
      <c r="A17" s="174" t="s">
        <v>204</v>
      </c>
      <c r="B17" s="249">
        <v>0</v>
      </c>
      <c r="C17" s="178">
        <f>B17*$C$15</f>
        <v>0</v>
      </c>
      <c r="D17" s="191"/>
      <c r="E17" s="191"/>
      <c r="F17" s="21">
        <f>ROUND((IF(B17&lt;&gt;0,(B17+C17)*$F$15,0)),2)</f>
        <v>0</v>
      </c>
      <c r="G17" s="21">
        <f>SUM(B17:F17)</f>
        <v>0</v>
      </c>
      <c r="H17" s="306">
        <f>ROUND((IF((B17&gt;0),($H$15*21)-(($H$15*21)*$I$15),0)),2)</f>
        <v>0</v>
      </c>
      <c r="I17" s="306"/>
      <c r="J17" s="307">
        <f>IF($B$17&gt;0,MAX(0,($J$15*(21*$K$15))-(6%*$B$17),0),0)</f>
        <v>0</v>
      </c>
      <c r="K17" s="307"/>
      <c r="L17" s="191"/>
      <c r="M17" s="21">
        <f>IF(B17&lt;&gt;0,$M$15,0)</f>
        <v>0</v>
      </c>
      <c r="N17" s="21">
        <f>IF(B17&lt;&gt;0,$N$15,0)</f>
        <v>0</v>
      </c>
      <c r="O17" s="21">
        <f>IF(B17&lt;&gt;0,$O$15,0)</f>
        <v>0</v>
      </c>
      <c r="P17" s="21">
        <f>IF(B17&lt;&gt;0,$P$15,0)</f>
        <v>0</v>
      </c>
      <c r="Q17" s="21">
        <f>IF(B17&lt;&gt;0,$Q$15,0)</f>
        <v>0</v>
      </c>
      <c r="R17" s="21">
        <f>IF(B17&lt;&gt;0,$R$15,0)</f>
        <v>0</v>
      </c>
      <c r="S17" s="21">
        <f>$S$15</f>
        <v>0</v>
      </c>
      <c r="T17" s="21">
        <f>SUM(H17:S17)</f>
        <v>0</v>
      </c>
      <c r="U17" s="21">
        <f>G17+T17</f>
        <v>0</v>
      </c>
      <c r="V17" s="21">
        <f>ROUND((U17*$V$15),2)</f>
        <v>0</v>
      </c>
      <c r="W17" s="22">
        <f>ROUND((U17+V17),2)</f>
        <v>0</v>
      </c>
    </row>
    <row r="18" spans="1:23" ht="25.5" hidden="1" customHeight="1" thickBot="1" x14ac:dyDescent="0.25">
      <c r="A18" s="145" t="s">
        <v>205</v>
      </c>
      <c r="B18" s="145"/>
      <c r="C18" s="145"/>
      <c r="D18" s="145"/>
      <c r="E18" s="145"/>
      <c r="F18" s="145"/>
      <c r="G18" s="145"/>
      <c r="H18" s="145"/>
      <c r="I18" s="145"/>
      <c r="J18" s="145"/>
      <c r="K18" s="145"/>
      <c r="L18" s="145"/>
      <c r="M18" s="145"/>
      <c r="N18" s="145"/>
      <c r="O18" s="145"/>
      <c r="P18" s="145"/>
      <c r="Q18" s="145"/>
      <c r="R18" s="145"/>
      <c r="S18" s="145"/>
      <c r="T18" s="145"/>
      <c r="U18" s="145"/>
      <c r="V18" s="145"/>
      <c r="W18" s="145"/>
    </row>
    <row r="19" spans="1:23" ht="25.5" hidden="1" customHeight="1" thickTop="1" thickBot="1" x14ac:dyDescent="0.25">
      <c r="A19" s="20" t="s">
        <v>209</v>
      </c>
      <c r="B19" s="179">
        <v>0</v>
      </c>
      <c r="C19" s="177">
        <f>B19*$C$15</f>
        <v>0</v>
      </c>
      <c r="D19" s="177">
        <f>ROUND((IF(B19&lt;&gt;0,(B19+C19))*0.583333333333333*$D$15),2)</f>
        <v>0</v>
      </c>
      <c r="E19" s="177">
        <f>ROUND((IF(B19&lt;&gt;0,(B19+C19))*$E$15),2)</f>
        <v>0</v>
      </c>
      <c r="F19" s="21">
        <f>ROUND((IF(B19&lt;&gt;0,(B19+C19+D19+E19)*$F$15,0)),2)</f>
        <v>0</v>
      </c>
      <c r="G19" s="21">
        <f>SUM(B19:F19)</f>
        <v>0</v>
      </c>
      <c r="H19" s="295">
        <f>ROUND((IF((B19&gt;0),($H$15*15)-(($H$15*15)*$I$15),0)),2)</f>
        <v>0</v>
      </c>
      <c r="I19" s="295"/>
      <c r="J19" s="302">
        <f>IF($B$19&gt;0,MAX(0,($J$15*(15*$K$15))-(6%*$B$19),0),0)</f>
        <v>0</v>
      </c>
      <c r="K19" s="302"/>
      <c r="L19" s="192">
        <f>ROUND((IF(B19&lt;&gt;0,(((((B19+C19)/180)*1.5)*$L$15)*15),0)),2)</f>
        <v>0</v>
      </c>
      <c r="M19" s="233"/>
      <c r="N19" s="233"/>
      <c r="O19" s="233"/>
      <c r="P19" s="21">
        <f>IF(B19&lt;&gt;0,$P$15,0)</f>
        <v>0</v>
      </c>
      <c r="Q19" s="193">
        <f>IF(B19&lt;&gt;0,$Q$15,0)</f>
        <v>0</v>
      </c>
      <c r="R19" s="193">
        <f>IF(B19&lt;&gt;0,$R$15,0)</f>
        <v>0</v>
      </c>
      <c r="S19" s="193">
        <v>0</v>
      </c>
      <c r="T19" s="193">
        <f>SUM(H19:S19)</f>
        <v>0</v>
      </c>
      <c r="U19" s="192">
        <f>G19+T19</f>
        <v>0</v>
      </c>
      <c r="V19" s="194">
        <f>ROUND((U19*$V$15),2)</f>
        <v>0</v>
      </c>
      <c r="W19" s="195">
        <f>ROUND((U19+V19),2)</f>
        <v>0</v>
      </c>
    </row>
    <row r="20" spans="1:23" ht="25.5" hidden="1" customHeight="1" thickTop="1" x14ac:dyDescent="0.2">
      <c r="A20" s="20" t="s">
        <v>210</v>
      </c>
      <c r="B20" s="179">
        <v>0</v>
      </c>
      <c r="C20" s="177">
        <f>B20*$C$15</f>
        <v>0</v>
      </c>
      <c r="D20" s="177">
        <f>ROUND((IF(B20&lt;&gt;0,(B20+C20))*0.583333333333333*$D$15),2)</f>
        <v>0</v>
      </c>
      <c r="E20" s="177">
        <f>ROUND((IF(B20&lt;&gt;0,(B20+C20))*$E$15),2)</f>
        <v>0</v>
      </c>
      <c r="F20" s="21">
        <f>ROUND((IF(B20&lt;&gt;0,(B20+C20+D20+E20)*$F$15,0)),2)</f>
        <v>0</v>
      </c>
      <c r="G20" s="21">
        <f>SUM(B20:F20)</f>
        <v>0</v>
      </c>
      <c r="H20" s="295">
        <f>ROUND((IF((B20&gt;0),($H$15*15)-(($H$15*15)*$I$15),0)),2)</f>
        <v>0</v>
      </c>
      <c r="I20" s="295"/>
      <c r="J20" s="302">
        <f>IF($B$19&gt;0,MAX(0,($J$15*(15*$K$15))-(6%*$B$19),0),0)</f>
        <v>0</v>
      </c>
      <c r="K20" s="302"/>
      <c r="L20" s="192">
        <f>ROUND((IF(B20&lt;&gt;0,(((((B20+C20)/180)*1.5)*$L$15)*15),0)),2)</f>
        <v>0</v>
      </c>
      <c r="M20" s="233"/>
      <c r="N20" s="233"/>
      <c r="O20" s="233"/>
      <c r="P20" s="21">
        <f>IF(B20&lt;&gt;0,$P$15,0)</f>
        <v>0</v>
      </c>
      <c r="Q20" s="193">
        <f>IF(B20&lt;&gt;0,$Q$15,0)</f>
        <v>0</v>
      </c>
      <c r="R20" s="193">
        <f>IF(B20&lt;&gt;0,$R$15,0)</f>
        <v>0</v>
      </c>
      <c r="S20" s="193">
        <v>0</v>
      </c>
      <c r="T20" s="193">
        <f>SUM(H20:S20)</f>
        <v>0</v>
      </c>
      <c r="U20" s="192">
        <f>G20+T20</f>
        <v>0</v>
      </c>
      <c r="V20" s="194">
        <f>ROUND((U20*$V$15),2)</f>
        <v>0</v>
      </c>
      <c r="W20" s="195">
        <f>ROUND((U20+V20),2)</f>
        <v>0</v>
      </c>
    </row>
    <row r="21" spans="1:23" ht="30" hidden="1" customHeight="1" x14ac:dyDescent="0.2">
      <c r="A21" s="244" t="s">
        <v>303</v>
      </c>
    </row>
    <row r="22" spans="1:23" s="245" customFormat="1" ht="30" customHeight="1" x14ac:dyDescent="0.2">
      <c r="A22" s="244"/>
    </row>
    <row r="23" spans="1:23" ht="15" customHeight="1" x14ac:dyDescent="0.2">
      <c r="C23" s="259"/>
      <c r="R23" s="23" t="s">
        <v>26</v>
      </c>
      <c r="S23" s="286"/>
      <c r="T23" s="286"/>
      <c r="U23" s="286"/>
      <c r="V23" s="286"/>
      <c r="W23" s="286"/>
    </row>
    <row r="24" spans="1:23" s="248" customFormat="1" ht="15.75" thickBot="1" x14ac:dyDescent="0.25">
      <c r="A24" s="145" t="s">
        <v>205</v>
      </c>
      <c r="B24" s="152" t="s">
        <v>315</v>
      </c>
      <c r="C24" s="284"/>
      <c r="D24" s="284"/>
      <c r="G24" s="259"/>
      <c r="R24" s="23" t="s">
        <v>27</v>
      </c>
      <c r="S24" s="286"/>
      <c r="T24" s="286"/>
      <c r="U24" s="286"/>
      <c r="V24" s="286"/>
      <c r="W24" s="286"/>
    </row>
    <row r="25" spans="1:23" s="248" customFormat="1" ht="27" customHeight="1" thickTop="1" x14ac:dyDescent="0.2">
      <c r="A25" s="283" t="s">
        <v>313</v>
      </c>
      <c r="B25" s="278">
        <v>0</v>
      </c>
      <c r="C25" s="11"/>
      <c r="D25" s="279"/>
      <c r="R25" s="23"/>
      <c r="S25" s="254"/>
      <c r="T25" s="254"/>
      <c r="U25" s="254"/>
      <c r="V25" s="254"/>
      <c r="W25" s="254"/>
    </row>
    <row r="26" spans="1:23" s="248" customFormat="1" ht="29.25" customHeight="1" x14ac:dyDescent="0.2">
      <c r="A26" s="283" t="s">
        <v>314</v>
      </c>
      <c r="B26" s="278">
        <v>0</v>
      </c>
      <c r="C26" s="11"/>
      <c r="D26" s="279"/>
      <c r="R26" s="23"/>
      <c r="S26" s="254"/>
      <c r="T26" s="254"/>
      <c r="U26" s="254"/>
      <c r="V26" s="254"/>
      <c r="W26" s="254"/>
    </row>
    <row r="27" spans="1:23" ht="15" customHeight="1" x14ac:dyDescent="0.2"/>
    <row r="28" spans="1:23" ht="30" customHeight="1" thickBot="1" x14ac:dyDescent="0.25">
      <c r="A28" s="291" t="s">
        <v>200</v>
      </c>
      <c r="B28" s="291"/>
      <c r="C28" s="291"/>
      <c r="D28" s="291"/>
      <c r="E28" s="291"/>
      <c r="F28" s="291"/>
      <c r="G28" s="291"/>
      <c r="H28" s="291"/>
      <c r="I28" s="291"/>
      <c r="J28" s="291"/>
      <c r="K28" s="291"/>
      <c r="L28" s="291"/>
      <c r="M28" s="291"/>
      <c r="N28" s="291"/>
      <c r="O28" s="291"/>
      <c r="P28" s="291"/>
      <c r="Q28" s="291"/>
      <c r="R28" s="291"/>
      <c r="S28" s="291"/>
      <c r="T28" s="291"/>
      <c r="U28" s="291"/>
      <c r="V28" s="291"/>
      <c r="W28" s="291"/>
    </row>
    <row r="29" spans="1:23" ht="25.5" customHeight="1" thickTop="1" x14ac:dyDescent="0.2">
      <c r="A29" s="149"/>
      <c r="B29" s="152" t="s">
        <v>206</v>
      </c>
      <c r="C29" s="153" t="s">
        <v>190</v>
      </c>
      <c r="D29" s="153" t="s">
        <v>191</v>
      </c>
      <c r="E29" s="188" t="s">
        <v>7</v>
      </c>
      <c r="F29" s="230" t="s">
        <v>292</v>
      </c>
      <c r="G29" s="292"/>
      <c r="H29" s="292"/>
      <c r="L29" s="196"/>
      <c r="M29" s="196"/>
      <c r="N29" s="196"/>
      <c r="O29" s="196"/>
      <c r="P29" s="149"/>
      <c r="Q29" s="149"/>
      <c r="R29" s="149"/>
      <c r="S29" s="149"/>
      <c r="T29" s="149"/>
      <c r="U29" s="149"/>
      <c r="V29" s="149"/>
      <c r="W29" s="149"/>
    </row>
    <row r="30" spans="1:23" ht="24.95" customHeight="1" thickBot="1" x14ac:dyDescent="0.25">
      <c r="A30" s="150" t="s">
        <v>310</v>
      </c>
      <c r="B30" s="151"/>
      <c r="C30" s="151"/>
      <c r="D30" s="151"/>
      <c r="E30" s="151"/>
      <c r="F30" s="151"/>
      <c r="G30" s="229"/>
      <c r="H30" s="282"/>
      <c r="Q30" s="173"/>
      <c r="S30" s="23"/>
      <c r="T30" s="148"/>
      <c r="U30" s="148"/>
      <c r="V30" s="148"/>
      <c r="W30" s="148"/>
    </row>
    <row r="31" spans="1:23" ht="24.95" customHeight="1" thickTop="1" x14ac:dyDescent="0.2">
      <c r="A31" s="20" t="str">
        <f>A17</f>
        <v>Bombeiro Civil (CBO 5171-10) - 30h</v>
      </c>
      <c r="B31" s="154">
        <f>W17</f>
        <v>0</v>
      </c>
      <c r="C31" s="181">
        <v>1</v>
      </c>
      <c r="D31" s="238">
        <f>B31*C31</f>
        <v>0</v>
      </c>
      <c r="E31" s="189">
        <v>30</v>
      </c>
      <c r="F31" s="231">
        <f>D31*E31</f>
        <v>0</v>
      </c>
      <c r="G31" s="303"/>
      <c r="H31" s="303"/>
      <c r="L31" s="182"/>
      <c r="M31" s="182"/>
      <c r="N31" s="182"/>
      <c r="O31" s="182"/>
      <c r="Q31" s="173"/>
      <c r="S31" s="23"/>
      <c r="T31" s="148"/>
      <c r="U31" s="148"/>
      <c r="V31" s="148"/>
      <c r="W31" s="148"/>
    </row>
    <row r="32" spans="1:23" s="248" customFormat="1" ht="24.95" customHeight="1" x14ac:dyDescent="0.2">
      <c r="A32" s="183"/>
      <c r="B32" s="184"/>
      <c r="C32" s="185"/>
      <c r="D32" s="255"/>
      <c r="E32" s="187"/>
      <c r="F32" s="256"/>
      <c r="G32" s="247"/>
      <c r="H32" s="247"/>
      <c r="L32" s="182"/>
      <c r="M32" s="182"/>
      <c r="N32" s="182"/>
      <c r="O32" s="182"/>
      <c r="Q32" s="173"/>
      <c r="S32" s="23"/>
      <c r="T32" s="148"/>
      <c r="U32" s="148"/>
      <c r="V32" s="148"/>
      <c r="W32" s="148"/>
    </row>
    <row r="33" spans="1:23" s="248" customFormat="1" ht="24.95" customHeight="1" thickBot="1" x14ac:dyDescent="0.25">
      <c r="A33" s="145" t="s">
        <v>205</v>
      </c>
      <c r="B33" s="152" t="s">
        <v>315</v>
      </c>
      <c r="C33" s="287" t="s">
        <v>316</v>
      </c>
      <c r="D33" s="288"/>
      <c r="E33" s="230" t="s">
        <v>292</v>
      </c>
      <c r="F33" s="247"/>
      <c r="G33" s="247"/>
      <c r="K33" s="182"/>
      <c r="L33" s="182"/>
      <c r="M33" s="182"/>
      <c r="N33" s="182"/>
      <c r="P33" s="173"/>
      <c r="R33" s="23"/>
      <c r="S33" s="148"/>
      <c r="T33" s="148"/>
      <c r="U33" s="148"/>
      <c r="V33" s="148"/>
    </row>
    <row r="34" spans="1:23" s="248" customFormat="1" ht="24.95" customHeight="1" thickTop="1" x14ac:dyDescent="0.2">
      <c r="A34" s="20" t="s">
        <v>308</v>
      </c>
      <c r="B34" s="253">
        <f>B25</f>
        <v>0</v>
      </c>
      <c r="C34" s="289">
        <v>2</v>
      </c>
      <c r="D34" s="290"/>
      <c r="E34" s="243">
        <f>C34*B34</f>
        <v>0</v>
      </c>
      <c r="F34" s="247"/>
      <c r="G34" s="247"/>
      <c r="K34" s="182"/>
      <c r="L34" s="182"/>
      <c r="M34" s="182"/>
      <c r="N34" s="182"/>
      <c r="P34" s="173"/>
      <c r="R34" s="23"/>
      <c r="S34" s="148"/>
      <c r="T34" s="148"/>
      <c r="U34" s="148"/>
      <c r="V34" s="148"/>
    </row>
    <row r="35" spans="1:23" s="248" customFormat="1" ht="24.95" customHeight="1" x14ac:dyDescent="0.2">
      <c r="A35" s="20" t="s">
        <v>309</v>
      </c>
      <c r="B35" s="253">
        <f>B26</f>
        <v>0</v>
      </c>
      <c r="C35" s="289">
        <v>2</v>
      </c>
      <c r="D35" s="290"/>
      <c r="E35" s="243">
        <f>C35*B35</f>
        <v>0</v>
      </c>
      <c r="F35" s="247"/>
      <c r="G35" s="247"/>
      <c r="K35" s="182"/>
      <c r="L35" s="182"/>
      <c r="M35" s="182"/>
      <c r="N35" s="182"/>
      <c r="P35" s="173"/>
      <c r="R35" s="23"/>
      <c r="S35" s="148"/>
      <c r="T35" s="148"/>
      <c r="U35" s="148"/>
      <c r="V35" s="148"/>
    </row>
    <row r="36" spans="1:23" s="276" customFormat="1" ht="24.95" customHeight="1" x14ac:dyDescent="0.2">
      <c r="A36" s="183"/>
      <c r="B36" s="279"/>
      <c r="C36" s="280"/>
      <c r="D36" s="280"/>
      <c r="E36" s="187"/>
      <c r="F36" s="256"/>
      <c r="G36" s="275"/>
      <c r="H36" s="275"/>
      <c r="L36" s="182"/>
      <c r="M36" s="182"/>
      <c r="N36" s="182"/>
      <c r="O36" s="182"/>
      <c r="Q36" s="173"/>
      <c r="S36" s="23"/>
      <c r="T36" s="148"/>
      <c r="U36" s="148"/>
      <c r="V36" s="148"/>
      <c r="W36" s="148"/>
    </row>
    <row r="37" spans="1:23" s="276" customFormat="1" ht="24.95" customHeight="1" x14ac:dyDescent="0.2">
      <c r="A37" s="183"/>
      <c r="B37" s="279"/>
      <c r="C37" s="280"/>
      <c r="D37" s="280"/>
      <c r="E37" s="257" t="s">
        <v>312</v>
      </c>
      <c r="F37" s="281">
        <f>E34+E35+F31</f>
        <v>0</v>
      </c>
      <c r="G37" s="275"/>
      <c r="H37" s="275"/>
      <c r="L37" s="182"/>
      <c r="M37" s="182"/>
      <c r="N37" s="182"/>
      <c r="O37" s="182"/>
      <c r="Q37" s="173"/>
      <c r="S37" s="23"/>
      <c r="T37" s="148"/>
      <c r="U37" s="148"/>
      <c r="V37" s="148"/>
      <c r="W37" s="148"/>
    </row>
    <row r="38" spans="1:23" ht="24.95" customHeight="1" x14ac:dyDescent="0.2">
      <c r="A38" s="183"/>
      <c r="B38" s="184"/>
      <c r="C38" s="184"/>
      <c r="D38" s="184"/>
      <c r="E38" s="184"/>
      <c r="F38" s="185"/>
      <c r="G38" s="186"/>
      <c r="H38" s="187"/>
      <c r="I38" s="187"/>
      <c r="J38" s="182"/>
      <c r="K38" s="182"/>
      <c r="L38" s="182"/>
      <c r="M38" s="182"/>
      <c r="N38" s="182"/>
      <c r="O38" s="182"/>
      <c r="Q38" s="173"/>
      <c r="S38" s="23"/>
      <c r="T38" s="148"/>
      <c r="U38" s="148"/>
      <c r="V38" s="148"/>
      <c r="W38" s="148"/>
    </row>
    <row r="39" spans="1:23" ht="38.25" hidden="1" customHeight="1" x14ac:dyDescent="0.2">
      <c r="A39" s="183"/>
      <c r="B39" s="152" t="s">
        <v>206</v>
      </c>
      <c r="C39" s="152" t="s">
        <v>297</v>
      </c>
      <c r="D39" s="152" t="s">
        <v>298</v>
      </c>
      <c r="E39" s="152" t="s">
        <v>299</v>
      </c>
      <c r="F39" s="230" t="s">
        <v>300</v>
      </c>
      <c r="G39" s="230" t="s">
        <v>296</v>
      </c>
      <c r="H39" s="287" t="s">
        <v>301</v>
      </c>
      <c r="I39" s="288"/>
      <c r="J39" s="287" t="s">
        <v>302</v>
      </c>
      <c r="K39" s="288"/>
      <c r="L39" s="230" t="s">
        <v>292</v>
      </c>
      <c r="M39" s="182"/>
      <c r="N39" s="182"/>
      <c r="O39" s="182"/>
      <c r="Q39" s="173"/>
      <c r="S39" s="23"/>
      <c r="T39" s="148"/>
      <c r="U39" s="148"/>
      <c r="V39" s="148"/>
      <c r="W39" s="148"/>
    </row>
    <row r="40" spans="1:23" ht="24.95" hidden="1" customHeight="1" thickBot="1" x14ac:dyDescent="0.25">
      <c r="A40" s="145" t="s">
        <v>205</v>
      </c>
      <c r="B40" s="145"/>
      <c r="C40" s="145"/>
      <c r="D40" s="145"/>
      <c r="E40" s="145"/>
      <c r="F40" s="145"/>
      <c r="G40" s="145"/>
      <c r="H40" s="145"/>
      <c r="I40" s="145"/>
      <c r="J40" s="145"/>
      <c r="K40" s="145"/>
      <c r="L40" s="145"/>
      <c r="S40" s="23"/>
      <c r="T40" s="148"/>
      <c r="U40" s="148"/>
      <c r="V40" s="148"/>
      <c r="W40" s="148"/>
    </row>
    <row r="41" spans="1:23" ht="24.95" hidden="1" customHeight="1" thickTop="1" thickBot="1" x14ac:dyDescent="0.25">
      <c r="A41" s="20" t="str">
        <f>A19</f>
        <v>Bombeiro Civil (CBO 5171-10) - 12X36h</v>
      </c>
      <c r="B41" s="140">
        <f>W19</f>
        <v>0</v>
      </c>
      <c r="C41" s="177">
        <f>ROUND((B41/180),2)</f>
        <v>0</v>
      </c>
      <c r="D41" s="236">
        <f>8+18</f>
        <v>26</v>
      </c>
      <c r="E41" s="177">
        <f>Insumos!F37</f>
        <v>0</v>
      </c>
      <c r="F41" s="239">
        <f>(C41*D41)+E41</f>
        <v>0</v>
      </c>
      <c r="G41" s="155">
        <v>4</v>
      </c>
      <c r="H41" s="320">
        <f>F41*G41</f>
        <v>0</v>
      </c>
      <c r="I41" s="321"/>
      <c r="J41" s="322">
        <v>2</v>
      </c>
      <c r="K41" s="323"/>
      <c r="L41" s="242">
        <f>H41*J41</f>
        <v>0</v>
      </c>
      <c r="M41" s="182"/>
      <c r="N41" s="182"/>
      <c r="O41" s="182"/>
      <c r="U41" s="148"/>
      <c r="V41" s="148"/>
      <c r="W41" s="148"/>
    </row>
    <row r="42" spans="1:23" ht="24.95" hidden="1" customHeight="1" thickBot="1" x14ac:dyDescent="0.25">
      <c r="A42" s="3" t="str">
        <f>A20</f>
        <v>Bombeiro Civil Líder (CBO 5171-10) - 12X36h</v>
      </c>
      <c r="B42" s="140">
        <f>W20</f>
        <v>0</v>
      </c>
      <c r="C42" s="177">
        <f>ROUND((B42/180),2)</f>
        <v>0</v>
      </c>
      <c r="D42" s="237">
        <f>8+18</f>
        <v>26</v>
      </c>
      <c r="E42" s="140">
        <f>Insumos!F37</f>
        <v>0</v>
      </c>
      <c r="F42" s="239">
        <f>(C42*D42)+E42</f>
        <v>0</v>
      </c>
      <c r="G42" s="156">
        <v>1</v>
      </c>
      <c r="H42" s="316">
        <f>F42*G42</f>
        <v>0</v>
      </c>
      <c r="I42" s="317"/>
      <c r="J42" s="300">
        <v>2</v>
      </c>
      <c r="K42" s="301"/>
      <c r="L42" s="243">
        <f>H42*J42</f>
        <v>0</v>
      </c>
      <c r="M42" s="182"/>
      <c r="N42" s="157" t="s">
        <v>8</v>
      </c>
      <c r="O42" s="318">
        <f>F31+L41+L42</f>
        <v>0</v>
      </c>
      <c r="P42" s="319"/>
      <c r="R42" s="157"/>
      <c r="S42" s="180"/>
      <c r="T42" s="180"/>
      <c r="U42" s="148"/>
      <c r="V42" s="148"/>
      <c r="W42" s="148"/>
    </row>
    <row r="43" spans="1:23" ht="24.95" hidden="1" customHeight="1" x14ac:dyDescent="0.2">
      <c r="A43" s="183"/>
      <c r="B43" s="235"/>
      <c r="C43" s="235"/>
      <c r="D43" s="235"/>
      <c r="E43" s="235"/>
      <c r="F43" s="185"/>
      <c r="G43" s="185"/>
      <c r="H43" s="325">
        <f>SUM(H41:I42)</f>
        <v>0</v>
      </c>
      <c r="I43" s="326"/>
      <c r="J43" s="182"/>
      <c r="K43" s="182"/>
      <c r="L43" s="182"/>
      <c r="M43" s="182"/>
      <c r="N43" s="182"/>
      <c r="O43" s="182"/>
      <c r="R43" s="157"/>
      <c r="S43" s="180"/>
      <c r="T43" s="180"/>
      <c r="U43" s="148"/>
      <c r="V43" s="148"/>
      <c r="W43" s="148"/>
    </row>
    <row r="44" spans="1:23" ht="30" customHeight="1" thickBot="1" x14ac:dyDescent="0.25">
      <c r="A44" s="312" t="s">
        <v>201</v>
      </c>
      <c r="B44" s="312"/>
      <c r="C44" s="312"/>
      <c r="D44" s="312"/>
      <c r="E44" s="312"/>
      <c r="F44" s="312"/>
      <c r="G44" s="312"/>
      <c r="H44" s="312"/>
      <c r="I44" s="312"/>
      <c r="J44" s="312"/>
      <c r="K44" s="312"/>
      <c r="L44" s="312"/>
      <c r="M44" s="312"/>
      <c r="N44" s="312"/>
      <c r="O44" s="312"/>
      <c r="P44" s="312"/>
      <c r="Q44" s="312"/>
      <c r="R44" s="312"/>
      <c r="S44" s="312"/>
      <c r="T44" s="312"/>
      <c r="U44" s="312"/>
      <c r="V44" s="312"/>
      <c r="W44" s="312"/>
    </row>
    <row r="45" spans="1:23" ht="13.5" customHeight="1" thickTop="1" x14ac:dyDescent="0.2">
      <c r="A45" s="313"/>
      <c r="B45" s="313"/>
      <c r="C45" s="313"/>
      <c r="D45" s="313"/>
      <c r="E45" s="313"/>
      <c r="F45" s="313"/>
      <c r="G45" s="313"/>
      <c r="H45" s="313"/>
      <c r="I45" s="313"/>
      <c r="J45" s="313"/>
      <c r="K45" s="313"/>
      <c r="L45" s="313"/>
      <c r="M45" s="313"/>
      <c r="N45" s="313"/>
      <c r="O45" s="313"/>
      <c r="P45" s="313"/>
      <c r="Q45" s="313"/>
      <c r="R45" s="313"/>
      <c r="S45" s="313"/>
      <c r="T45" s="313"/>
      <c r="U45" s="313"/>
      <c r="V45" s="313"/>
      <c r="W45" s="313"/>
    </row>
    <row r="46" spans="1:23" ht="15" customHeight="1" x14ac:dyDescent="0.2">
      <c r="A46" s="311" t="s">
        <v>28</v>
      </c>
      <c r="B46" s="311"/>
      <c r="C46" s="311"/>
      <c r="D46" s="311"/>
      <c r="E46" s="311"/>
      <c r="F46" s="311"/>
      <c r="G46" s="311"/>
      <c r="H46" s="311"/>
      <c r="I46" s="311"/>
      <c r="J46" s="311"/>
      <c r="K46" s="311"/>
      <c r="L46" s="311"/>
      <c r="M46" s="311"/>
      <c r="N46" s="311"/>
      <c r="O46" s="311"/>
      <c r="P46" s="311"/>
      <c r="Q46" s="311"/>
      <c r="R46" s="311"/>
      <c r="S46" s="311"/>
      <c r="T46" s="311"/>
      <c r="U46" s="311"/>
      <c r="V46" s="311"/>
      <c r="W46" s="311"/>
    </row>
    <row r="47" spans="1:23" s="24" customFormat="1" ht="15" customHeight="1" x14ac:dyDescent="0.2">
      <c r="A47" s="314" t="s">
        <v>305</v>
      </c>
      <c r="B47" s="314"/>
      <c r="C47" s="314"/>
      <c r="D47" s="314"/>
      <c r="E47" s="314"/>
      <c r="F47" s="314"/>
      <c r="G47" s="314"/>
      <c r="H47" s="314"/>
      <c r="I47" s="314"/>
      <c r="J47" s="314"/>
      <c r="K47" s="314"/>
      <c r="L47" s="314"/>
      <c r="M47" s="314"/>
      <c r="N47" s="314"/>
      <c r="O47" s="314"/>
      <c r="P47" s="314"/>
      <c r="Q47" s="314"/>
      <c r="R47" s="314"/>
      <c r="S47" s="314"/>
      <c r="T47" s="314"/>
      <c r="U47" s="314"/>
      <c r="V47" s="314"/>
      <c r="W47" s="314"/>
    </row>
    <row r="48" spans="1:23" s="24" customFormat="1" ht="15" customHeight="1" x14ac:dyDescent="0.2">
      <c r="A48" s="311" t="s">
        <v>307</v>
      </c>
      <c r="B48" s="311"/>
      <c r="C48" s="311"/>
      <c r="D48" s="311"/>
      <c r="E48" s="311"/>
      <c r="F48" s="311"/>
      <c r="G48" s="311"/>
      <c r="H48" s="311"/>
      <c r="I48" s="311"/>
      <c r="J48" s="311"/>
      <c r="K48" s="311"/>
      <c r="L48" s="311"/>
      <c r="M48" s="311"/>
      <c r="N48" s="311"/>
      <c r="O48" s="311"/>
      <c r="P48" s="311"/>
      <c r="Q48" s="311"/>
      <c r="R48" s="311"/>
      <c r="S48" s="311"/>
      <c r="T48" s="311"/>
      <c r="U48" s="311"/>
      <c r="V48" s="311"/>
      <c r="W48" s="311"/>
    </row>
    <row r="49" spans="1:23" s="24" customFormat="1" ht="15" customHeight="1" x14ac:dyDescent="0.2">
      <c r="A49" s="315" t="s">
        <v>306</v>
      </c>
      <c r="B49" s="315"/>
      <c r="C49" s="315"/>
      <c r="D49" s="315"/>
      <c r="E49" s="315"/>
      <c r="F49" s="315"/>
      <c r="G49" s="315"/>
      <c r="H49" s="315"/>
      <c r="I49" s="315"/>
      <c r="J49" s="315"/>
      <c r="K49" s="315"/>
      <c r="L49" s="315"/>
      <c r="M49" s="315"/>
      <c r="N49" s="315"/>
      <c r="O49" s="315"/>
      <c r="P49" s="315"/>
      <c r="Q49" s="315"/>
      <c r="R49" s="315"/>
      <c r="S49" s="315"/>
      <c r="T49" s="315"/>
      <c r="U49" s="315"/>
      <c r="V49" s="315"/>
      <c r="W49" s="315"/>
    </row>
    <row r="50" spans="1:23" ht="15" customHeight="1" x14ac:dyDescent="0.2">
      <c r="A50" s="311" t="s">
        <v>29</v>
      </c>
      <c r="B50" s="311"/>
      <c r="C50" s="311"/>
      <c r="D50" s="311"/>
      <c r="E50" s="311"/>
      <c r="F50" s="311"/>
      <c r="G50" s="311"/>
      <c r="H50" s="311"/>
      <c r="I50" s="311"/>
      <c r="J50" s="311"/>
      <c r="K50" s="311"/>
      <c r="L50" s="311"/>
      <c r="M50" s="311"/>
      <c r="N50" s="311"/>
      <c r="O50" s="311"/>
      <c r="P50" s="311"/>
      <c r="Q50" s="311"/>
      <c r="R50" s="311"/>
      <c r="S50" s="311"/>
      <c r="T50" s="311"/>
      <c r="U50" s="311"/>
      <c r="V50" s="311"/>
      <c r="W50" s="311"/>
    </row>
    <row r="51" spans="1:23" ht="15" customHeight="1" x14ac:dyDescent="0.2">
      <c r="A51" s="311" t="s">
        <v>30</v>
      </c>
      <c r="B51" s="311"/>
      <c r="C51" s="311"/>
      <c r="D51" s="311"/>
      <c r="E51" s="311"/>
      <c r="F51" s="311"/>
      <c r="G51" s="311"/>
      <c r="H51" s="311"/>
      <c r="I51" s="311"/>
      <c r="J51" s="311"/>
      <c r="K51" s="311"/>
      <c r="L51" s="311"/>
      <c r="M51" s="311"/>
      <c r="N51" s="311"/>
      <c r="O51" s="311"/>
      <c r="P51" s="311"/>
      <c r="Q51" s="311"/>
      <c r="R51" s="311"/>
      <c r="S51" s="311"/>
      <c r="T51" s="311"/>
      <c r="U51" s="311"/>
      <c r="V51" s="311"/>
      <c r="W51" s="311"/>
    </row>
    <row r="52" spans="1:23" s="248" customFormat="1" ht="15" customHeight="1" x14ac:dyDescent="0.2">
      <c r="A52" s="258" t="s">
        <v>317</v>
      </c>
      <c r="B52" s="246"/>
      <c r="C52" s="246"/>
      <c r="D52" s="246"/>
      <c r="E52" s="246"/>
      <c r="F52" s="246"/>
      <c r="G52" s="246"/>
      <c r="H52" s="246"/>
      <c r="I52" s="246"/>
      <c r="J52" s="246"/>
      <c r="K52" s="246"/>
      <c r="L52" s="246"/>
      <c r="M52" s="246"/>
      <c r="N52" s="246"/>
      <c r="O52" s="246"/>
      <c r="P52" s="246"/>
      <c r="Q52" s="246"/>
      <c r="R52" s="246"/>
      <c r="S52" s="246"/>
      <c r="T52" s="246"/>
      <c r="U52" s="246"/>
      <c r="V52" s="246"/>
      <c r="W52" s="246"/>
    </row>
    <row r="53" spans="1:23" s="248" customFormat="1" ht="15" customHeight="1" x14ac:dyDescent="0.2">
      <c r="A53" s="246"/>
      <c r="B53" s="246"/>
      <c r="C53" s="246"/>
      <c r="D53" s="246"/>
      <c r="E53" s="246"/>
      <c r="F53" s="246"/>
      <c r="G53" s="246"/>
      <c r="H53" s="246"/>
      <c r="I53" s="246"/>
      <c r="J53" s="246"/>
      <c r="K53" s="246"/>
      <c r="L53" s="246"/>
      <c r="M53" s="246"/>
      <c r="N53" s="246"/>
      <c r="O53" s="246"/>
      <c r="P53" s="246"/>
      <c r="Q53" s="246"/>
      <c r="R53" s="246"/>
      <c r="S53" s="246"/>
      <c r="T53" s="246"/>
      <c r="U53" s="246"/>
      <c r="V53" s="246"/>
      <c r="W53" s="246"/>
    </row>
    <row r="55" spans="1:23" x14ac:dyDescent="0.2">
      <c r="A55" s="240" t="s">
        <v>136</v>
      </c>
      <c r="B55" s="241"/>
    </row>
  </sheetData>
  <sheetProtection algorithmName="SHA-512" hashValue="CM1fLykDXK3lLwnkcRe7ZsoKAEt7P9MJXvCXz09qnHPl+p/A3bX3KKRRFwBeF86ahgueSw2bFEzhhUq/yzWn2w==" saltValue="Pwp2OfEqurAULLiFQR1DlA==" spinCount="100000" sheet="1" objects="1" scenarios="1" selectLockedCells="1"/>
  <mergeCells count="58">
    <mergeCell ref="G12:G15"/>
    <mergeCell ref="Q13:Q14"/>
    <mergeCell ref="R13:R14"/>
    <mergeCell ref="P13:P14"/>
    <mergeCell ref="N13:N14"/>
    <mergeCell ref="O13:O14"/>
    <mergeCell ref="H43:I43"/>
    <mergeCell ref="A1:W1"/>
    <mergeCell ref="A2:W2"/>
    <mergeCell ref="A3:W3"/>
    <mergeCell ref="A9:W9"/>
    <mergeCell ref="T12:T15"/>
    <mergeCell ref="U12:U15"/>
    <mergeCell ref="V12:V14"/>
    <mergeCell ref="W12:W15"/>
    <mergeCell ref="B13:B15"/>
    <mergeCell ref="F13:F14"/>
    <mergeCell ref="H13:I13"/>
    <mergeCell ref="J13:K13"/>
    <mergeCell ref="J19:K19"/>
    <mergeCell ref="H17:I17"/>
    <mergeCell ref="J17:K17"/>
    <mergeCell ref="A10:W10"/>
    <mergeCell ref="A51:W51"/>
    <mergeCell ref="A44:W44"/>
    <mergeCell ref="A45:W45"/>
    <mergeCell ref="A46:W46"/>
    <mergeCell ref="A47:W47"/>
    <mergeCell ref="A48:W48"/>
    <mergeCell ref="A49:W49"/>
    <mergeCell ref="A50:W50"/>
    <mergeCell ref="H42:I42"/>
    <mergeCell ref="O42:P42"/>
    <mergeCell ref="H41:I41"/>
    <mergeCell ref="J41:K41"/>
    <mergeCell ref="H39:I39"/>
    <mergeCell ref="J39:K39"/>
    <mergeCell ref="C35:D35"/>
    <mergeCell ref="J42:K42"/>
    <mergeCell ref="H20:I20"/>
    <mergeCell ref="J20:K20"/>
    <mergeCell ref="G31:H31"/>
    <mergeCell ref="S13:S14"/>
    <mergeCell ref="S23:W23"/>
    <mergeCell ref="S24:W24"/>
    <mergeCell ref="C33:D33"/>
    <mergeCell ref="C34:D34"/>
    <mergeCell ref="A28:W28"/>
    <mergeCell ref="G29:H29"/>
    <mergeCell ref="A12:A15"/>
    <mergeCell ref="B12:F12"/>
    <mergeCell ref="H19:I19"/>
    <mergeCell ref="H12:S12"/>
    <mergeCell ref="D13:D14"/>
    <mergeCell ref="M13:M14"/>
    <mergeCell ref="E13:E14"/>
    <mergeCell ref="C13:C14"/>
    <mergeCell ref="L13:L14"/>
  </mergeCells>
  <printOptions horizontalCentered="1"/>
  <pageMargins left="0.11811023622047245" right="0.11811023622047245" top="0.42" bottom="0.27" header="0.12" footer="0.05"/>
  <pageSetup paperSize="9" scale="22" firstPageNumber="0" fitToHeight="0" orientation="portrait" horizontalDpi="300" verticalDpi="300" r:id="rId1"/>
  <headerFooter>
    <oddHeader>&amp;C&amp;G&amp;R&amp;8&amp;P</oddHeader>
    <oddFooter>&amp;L&amp;8&amp;G
   &amp;"Arial,Negrito"&amp;K08-024SCCAT/CFIC/SECOFC</oddFooter>
  </headerFooter>
  <legacyDrawing r:id="rId2"/>
  <legacyDrawingHF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FF"/>
  </sheetPr>
  <dimension ref="A1:AMK70"/>
  <sheetViews>
    <sheetView view="pageBreakPreview" zoomScale="40" zoomScaleNormal="100" zoomScaleSheetLayoutView="40" workbookViewId="0">
      <selection activeCell="D21" sqref="D21"/>
    </sheetView>
  </sheetViews>
  <sheetFormatPr defaultRowHeight="12.75" x14ac:dyDescent="0.2"/>
  <cols>
    <col min="1" max="6" width="9.7109375" style="59" customWidth="1"/>
    <col min="7" max="8" width="44.7109375" style="59" customWidth="1"/>
    <col min="9" max="1025" width="9.140625" style="59" customWidth="1"/>
  </cols>
  <sheetData>
    <row r="1" spans="1:8" ht="18" x14ac:dyDescent="0.25">
      <c r="A1" s="353" t="str">
        <f>Postos!A1:W1</f>
        <v>TRIBUNAL REGIONAL ELEITORAL DO PARANÁ</v>
      </c>
      <c r="B1" s="353"/>
      <c r="C1" s="353"/>
      <c r="D1" s="353"/>
      <c r="E1" s="353"/>
      <c r="F1" s="353"/>
      <c r="G1" s="353"/>
      <c r="H1" s="353"/>
    </row>
    <row r="2" spans="1:8" x14ac:dyDescent="0.2">
      <c r="A2" s="354" t="str">
        <f>Postos!A2:W2</f>
        <v>Planilha de Custos e Formação de Preços - Base Licitante</v>
      </c>
      <c r="B2" s="354"/>
      <c r="C2" s="354"/>
      <c r="D2" s="354"/>
      <c r="E2" s="354"/>
      <c r="F2" s="354"/>
      <c r="G2" s="354"/>
      <c r="H2" s="354"/>
    </row>
    <row r="3" spans="1:8" x14ac:dyDescent="0.2">
      <c r="A3" s="355" t="str">
        <f>Postos!A3:W3</f>
        <v>Serviços de Bombeiro Civil</v>
      </c>
      <c r="B3" s="355"/>
      <c r="C3" s="355"/>
      <c r="D3" s="355"/>
      <c r="E3" s="355"/>
      <c r="F3" s="355"/>
      <c r="G3" s="355"/>
      <c r="H3" s="355"/>
    </row>
    <row r="4" spans="1:8" x14ac:dyDescent="0.2">
      <c r="A4" s="30"/>
      <c r="B4" s="30"/>
      <c r="C4" s="30"/>
      <c r="D4" s="30"/>
      <c r="E4" s="30"/>
      <c r="F4" s="31"/>
      <c r="G4" s="32"/>
      <c r="H4" s="32"/>
    </row>
    <row r="5" spans="1:8" x14ac:dyDescent="0.2">
      <c r="A5" s="356" t="str">
        <f>Postos!A9:W9</f>
        <v>Empresa</v>
      </c>
      <c r="B5" s="356"/>
      <c r="C5" s="356"/>
      <c r="D5" s="356"/>
      <c r="E5" s="356"/>
      <c r="F5" s="356"/>
      <c r="G5" s="356"/>
      <c r="H5" s="356"/>
    </row>
    <row r="6" spans="1:8" x14ac:dyDescent="0.2">
      <c r="A6" s="357" t="str">
        <f>Postos!A10:W10</f>
        <v>CNPJ</v>
      </c>
      <c r="B6" s="357"/>
      <c r="C6" s="357"/>
      <c r="D6" s="357"/>
      <c r="E6" s="357"/>
      <c r="F6" s="357"/>
      <c r="G6" s="357"/>
      <c r="H6" s="357"/>
    </row>
    <row r="7" spans="1:8" x14ac:dyDescent="0.2">
      <c r="A7" s="28"/>
      <c r="B7" s="28"/>
      <c r="C7" s="28"/>
      <c r="D7" s="28"/>
      <c r="E7" s="28"/>
      <c r="F7" s="28"/>
      <c r="G7" s="28"/>
      <c r="H7" s="28"/>
    </row>
    <row r="8" spans="1:8" ht="12.75" customHeight="1" x14ac:dyDescent="0.2">
      <c r="A8" s="351" t="s">
        <v>31</v>
      </c>
      <c r="B8" s="351"/>
      <c r="C8" s="351"/>
      <c r="D8" s="351"/>
      <c r="E8" s="351"/>
      <c r="F8" s="261"/>
      <c r="G8" s="33" t="s">
        <v>32</v>
      </c>
      <c r="H8" s="33"/>
    </row>
    <row r="9" spans="1:8" x14ac:dyDescent="0.2">
      <c r="A9" s="351"/>
      <c r="B9" s="351"/>
      <c r="C9" s="351"/>
      <c r="D9" s="351"/>
      <c r="E9" s="351"/>
      <c r="F9" s="261" t="s">
        <v>33</v>
      </c>
      <c r="G9" s="33" t="s">
        <v>34</v>
      </c>
      <c r="H9" s="33"/>
    </row>
    <row r="10" spans="1:8" x14ac:dyDescent="0.2">
      <c r="A10" s="28"/>
      <c r="B10" s="28"/>
      <c r="C10" s="28"/>
      <c r="D10" s="28"/>
      <c r="E10" s="28"/>
      <c r="F10" s="28"/>
      <c r="G10" s="28"/>
      <c r="H10" s="28"/>
    </row>
    <row r="11" spans="1:8" ht="27" customHeight="1" x14ac:dyDescent="0.2">
      <c r="A11" s="352" t="s">
        <v>35</v>
      </c>
      <c r="B11" s="352"/>
      <c r="C11" s="352"/>
      <c r="D11" s="352"/>
      <c r="E11" s="352"/>
      <c r="F11" s="352"/>
      <c r="G11" s="352"/>
      <c r="H11" s="352"/>
    </row>
    <row r="12" spans="1:8" x14ac:dyDescent="0.2">
      <c r="A12" s="29"/>
      <c r="B12" s="29"/>
      <c r="C12" s="29"/>
      <c r="D12" s="29"/>
      <c r="E12" s="29"/>
      <c r="F12" s="34"/>
      <c r="G12" s="32"/>
      <c r="H12" s="32"/>
    </row>
    <row r="13" spans="1:8" ht="17.25" x14ac:dyDescent="0.3">
      <c r="A13" s="346" t="s">
        <v>36</v>
      </c>
      <c r="B13" s="346"/>
      <c r="C13" s="346"/>
      <c r="D13" s="346"/>
      <c r="E13" s="346"/>
      <c r="F13" s="346"/>
      <c r="G13" s="346"/>
      <c r="H13" s="35"/>
    </row>
    <row r="14" spans="1:8" x14ac:dyDescent="0.2">
      <c r="A14" s="28"/>
      <c r="B14" s="28"/>
      <c r="C14" s="28"/>
      <c r="D14" s="28"/>
      <c r="E14" s="28"/>
      <c r="F14" s="36" t="s">
        <v>37</v>
      </c>
      <c r="G14" s="36" t="s">
        <v>38</v>
      </c>
      <c r="H14" s="36" t="s">
        <v>39</v>
      </c>
    </row>
    <row r="15" spans="1:8" x14ac:dyDescent="0.2">
      <c r="A15" s="345" t="s">
        <v>40</v>
      </c>
      <c r="B15" s="345"/>
      <c r="C15" s="345"/>
      <c r="D15" s="345"/>
      <c r="E15" s="345"/>
      <c r="F15" s="260"/>
      <c r="G15" s="37" t="s">
        <v>41</v>
      </c>
      <c r="H15" s="37" t="s">
        <v>42</v>
      </c>
    </row>
    <row r="16" spans="1:8" x14ac:dyDescent="0.2">
      <c r="A16" s="345" t="s">
        <v>43</v>
      </c>
      <c r="B16" s="345"/>
      <c r="C16" s="345"/>
      <c r="D16" s="345"/>
      <c r="E16" s="345"/>
      <c r="F16" s="260"/>
      <c r="G16" s="37" t="s">
        <v>44</v>
      </c>
      <c r="H16" s="37" t="s">
        <v>45</v>
      </c>
    </row>
    <row r="17" spans="1:8" x14ac:dyDescent="0.2">
      <c r="A17" s="345" t="s">
        <v>46</v>
      </c>
      <c r="B17" s="345"/>
      <c r="C17" s="345"/>
      <c r="D17" s="345"/>
      <c r="E17" s="345"/>
      <c r="F17" s="260"/>
      <c r="G17" s="37" t="s">
        <v>47</v>
      </c>
      <c r="H17" s="37" t="s">
        <v>48</v>
      </c>
    </row>
    <row r="18" spans="1:8" x14ac:dyDescent="0.2">
      <c r="A18" s="345" t="s">
        <v>49</v>
      </c>
      <c r="B18" s="345"/>
      <c r="C18" s="345"/>
      <c r="D18" s="345"/>
      <c r="E18" s="345"/>
      <c r="F18" s="260"/>
      <c r="G18" s="37" t="s">
        <v>50</v>
      </c>
      <c r="H18" s="37" t="s">
        <v>51</v>
      </c>
    </row>
    <row r="19" spans="1:8" ht="22.5" x14ac:dyDescent="0.2">
      <c r="A19" s="345" t="s">
        <v>52</v>
      </c>
      <c r="B19" s="345"/>
      <c r="C19" s="345"/>
      <c r="D19" s="345"/>
      <c r="E19" s="345"/>
      <c r="F19" s="260"/>
      <c r="G19" s="37" t="s">
        <v>53</v>
      </c>
      <c r="H19" s="37" t="s">
        <v>54</v>
      </c>
    </row>
    <row r="20" spans="1:8" x14ac:dyDescent="0.2">
      <c r="A20" s="345" t="s">
        <v>55</v>
      </c>
      <c r="B20" s="345"/>
      <c r="C20" s="345"/>
      <c r="D20" s="345"/>
      <c r="E20" s="345"/>
      <c r="F20" s="260"/>
      <c r="G20" s="37" t="s">
        <v>56</v>
      </c>
      <c r="H20" s="37" t="s">
        <v>57</v>
      </c>
    </row>
    <row r="21" spans="1:8" ht="33.75" x14ac:dyDescent="0.2">
      <c r="A21" s="38" t="s">
        <v>58</v>
      </c>
      <c r="B21" s="262"/>
      <c r="C21" s="38" t="s">
        <v>59</v>
      </c>
      <c r="D21" s="263"/>
      <c r="E21" s="38" t="s">
        <v>60</v>
      </c>
      <c r="F21" s="39">
        <f>B21*D21</f>
        <v>0</v>
      </c>
      <c r="G21" s="37" t="s">
        <v>61</v>
      </c>
      <c r="H21" s="37" t="s">
        <v>62</v>
      </c>
    </row>
    <row r="22" spans="1:8" ht="22.5" x14ac:dyDescent="0.2">
      <c r="A22" s="345" t="s">
        <v>63</v>
      </c>
      <c r="B22" s="345"/>
      <c r="C22" s="345"/>
      <c r="D22" s="345"/>
      <c r="E22" s="345"/>
      <c r="F22" s="264"/>
      <c r="G22" s="37" t="s">
        <v>64</v>
      </c>
      <c r="H22" s="37" t="s">
        <v>65</v>
      </c>
    </row>
    <row r="23" spans="1:8" ht="13.5" customHeight="1" x14ac:dyDescent="0.2">
      <c r="A23" s="341" t="s">
        <v>66</v>
      </c>
      <c r="B23" s="341"/>
      <c r="C23" s="341"/>
      <c r="D23" s="341"/>
      <c r="E23" s="341"/>
      <c r="F23" s="40">
        <f>SUM(F15:F22)</f>
        <v>0</v>
      </c>
      <c r="G23" s="41"/>
      <c r="H23" s="42"/>
    </row>
    <row r="24" spans="1:8" x14ac:dyDescent="0.2">
      <c r="A24" s="27"/>
      <c r="B24" s="27"/>
      <c r="C24" s="27"/>
      <c r="D24" s="27"/>
      <c r="E24" s="27"/>
      <c r="F24" s="34"/>
      <c r="G24" s="42"/>
      <c r="H24" s="42"/>
    </row>
    <row r="25" spans="1:8" ht="17.25" x14ac:dyDescent="0.3">
      <c r="A25" s="346" t="s">
        <v>67</v>
      </c>
      <c r="B25" s="346"/>
      <c r="C25" s="346"/>
      <c r="D25" s="346"/>
      <c r="E25" s="346"/>
      <c r="F25" s="346"/>
      <c r="G25" s="346"/>
      <c r="H25" s="35"/>
    </row>
    <row r="26" spans="1:8" x14ac:dyDescent="0.2">
      <c r="A26" s="28"/>
      <c r="B26" s="28"/>
      <c r="C26" s="28"/>
      <c r="D26" s="28"/>
      <c r="E26" s="28"/>
      <c r="F26" s="36" t="s">
        <v>37</v>
      </c>
      <c r="G26" s="36" t="s">
        <v>38</v>
      </c>
      <c r="H26" s="36" t="s">
        <v>39</v>
      </c>
    </row>
    <row r="27" spans="1:8" ht="45" x14ac:dyDescent="0.2">
      <c r="A27" s="345" t="s">
        <v>68</v>
      </c>
      <c r="B27" s="345"/>
      <c r="C27" s="345"/>
      <c r="D27" s="345"/>
      <c r="E27" s="345"/>
      <c r="F27" s="265"/>
      <c r="G27" s="37" t="s">
        <v>69</v>
      </c>
      <c r="H27" s="37" t="s">
        <v>70</v>
      </c>
    </row>
    <row r="28" spans="1:8" ht="45" x14ac:dyDescent="0.2">
      <c r="A28" s="345" t="s">
        <v>71</v>
      </c>
      <c r="B28" s="345"/>
      <c r="C28" s="345"/>
      <c r="D28" s="345"/>
      <c r="E28" s="345"/>
      <c r="F28" s="265"/>
      <c r="G28" s="37" t="s">
        <v>72</v>
      </c>
      <c r="H28" s="37" t="s">
        <v>73</v>
      </c>
    </row>
    <row r="29" spans="1:8" x14ac:dyDescent="0.2">
      <c r="A29" s="350" t="s">
        <v>74</v>
      </c>
      <c r="B29" s="350"/>
      <c r="C29" s="350"/>
      <c r="D29" s="350"/>
      <c r="E29" s="350"/>
      <c r="F29" s="43">
        <f>F28+F27</f>
        <v>0</v>
      </c>
      <c r="G29" s="44"/>
      <c r="H29" s="44"/>
    </row>
    <row r="30" spans="1:8" x14ac:dyDescent="0.2">
      <c r="A30" s="347" t="s">
        <v>75</v>
      </c>
      <c r="B30" s="347"/>
      <c r="C30" s="347"/>
      <c r="D30" s="347"/>
      <c r="E30" s="347"/>
      <c r="F30" s="45">
        <f>F29%*F23</f>
        <v>0</v>
      </c>
      <c r="G30" s="46" t="s">
        <v>76</v>
      </c>
      <c r="H30" s="47" t="s">
        <v>77</v>
      </c>
    </row>
    <row r="31" spans="1:8" ht="13.5" customHeight="1" x14ac:dyDescent="0.2">
      <c r="A31" s="348" t="s">
        <v>78</v>
      </c>
      <c r="B31" s="348"/>
      <c r="C31" s="348"/>
      <c r="D31" s="348"/>
      <c r="E31" s="348"/>
      <c r="F31" s="40">
        <f>F29+F30</f>
        <v>0</v>
      </c>
      <c r="G31" s="48"/>
      <c r="H31" s="49"/>
    </row>
    <row r="32" spans="1:8" x14ac:dyDescent="0.2">
      <c r="A32" s="27"/>
      <c r="B32" s="27"/>
      <c r="C32" s="27"/>
      <c r="D32" s="27"/>
      <c r="E32" s="27"/>
      <c r="F32" s="34"/>
      <c r="G32" s="32"/>
      <c r="H32" s="32"/>
    </row>
    <row r="33" spans="1:8" ht="17.25" x14ac:dyDescent="0.3">
      <c r="A33" s="346" t="s">
        <v>79</v>
      </c>
      <c r="B33" s="346"/>
      <c r="C33" s="346"/>
      <c r="D33" s="346"/>
      <c r="E33" s="346"/>
      <c r="F33" s="346"/>
      <c r="G33" s="346"/>
      <c r="H33" s="35"/>
    </row>
    <row r="34" spans="1:8" x14ac:dyDescent="0.2">
      <c r="A34" s="28"/>
      <c r="B34" s="28"/>
      <c r="C34" s="28"/>
      <c r="D34" s="28"/>
      <c r="E34" s="28"/>
      <c r="F34" s="36" t="s">
        <v>37</v>
      </c>
      <c r="G34" s="36" t="s">
        <v>38</v>
      </c>
      <c r="H34" s="36" t="s">
        <v>39</v>
      </c>
    </row>
    <row r="35" spans="1:8" ht="33.75" x14ac:dyDescent="0.2">
      <c r="A35" s="345" t="s">
        <v>80</v>
      </c>
      <c r="B35" s="345"/>
      <c r="C35" s="345"/>
      <c r="D35" s="345"/>
      <c r="E35" s="345"/>
      <c r="F35" s="260"/>
      <c r="G35" s="37" t="s">
        <v>81</v>
      </c>
      <c r="H35" s="37" t="s">
        <v>82</v>
      </c>
    </row>
    <row r="36" spans="1:8" x14ac:dyDescent="0.2">
      <c r="A36" s="349" t="s">
        <v>83</v>
      </c>
      <c r="B36" s="349"/>
      <c r="C36" s="349"/>
      <c r="D36" s="349"/>
      <c r="E36" s="349"/>
      <c r="F36" s="50">
        <f>F35%*F23</f>
        <v>0</v>
      </c>
      <c r="G36" s="46" t="s">
        <v>84</v>
      </c>
      <c r="H36" s="47" t="s">
        <v>85</v>
      </c>
    </row>
    <row r="37" spans="1:8" ht="13.5" customHeight="1" x14ac:dyDescent="0.2">
      <c r="A37" s="341" t="s">
        <v>86</v>
      </c>
      <c r="B37" s="341"/>
      <c r="C37" s="341"/>
      <c r="D37" s="341"/>
      <c r="E37" s="341"/>
      <c r="F37" s="40">
        <f>F35+F36</f>
        <v>0</v>
      </c>
      <c r="G37" s="41"/>
      <c r="H37" s="42"/>
    </row>
    <row r="38" spans="1:8" x14ac:dyDescent="0.2">
      <c r="A38" s="27"/>
      <c r="B38" s="27"/>
      <c r="C38" s="27"/>
      <c r="D38" s="27"/>
      <c r="E38" s="27"/>
      <c r="F38" s="34"/>
      <c r="G38" s="32"/>
      <c r="H38" s="32"/>
    </row>
    <row r="39" spans="1:8" ht="17.25" x14ac:dyDescent="0.3">
      <c r="A39" s="168" t="s">
        <v>87</v>
      </c>
      <c r="B39" s="168"/>
      <c r="C39" s="168"/>
      <c r="D39" s="168"/>
      <c r="E39" s="168"/>
      <c r="F39" s="168"/>
      <c r="G39" s="168"/>
      <c r="H39" s="51"/>
    </row>
    <row r="40" spans="1:8" x14ac:dyDescent="0.2">
      <c r="A40" s="28"/>
      <c r="B40" s="28"/>
      <c r="C40" s="28"/>
      <c r="D40" s="28"/>
      <c r="E40" s="28"/>
      <c r="F40" s="36" t="s">
        <v>37</v>
      </c>
      <c r="G40" s="36" t="s">
        <v>38</v>
      </c>
      <c r="H40" s="36" t="s">
        <v>39</v>
      </c>
    </row>
    <row r="41" spans="1:8" ht="78.75" x14ac:dyDescent="0.2">
      <c r="A41" s="345" t="s">
        <v>88</v>
      </c>
      <c r="B41" s="345"/>
      <c r="C41" s="345"/>
      <c r="D41" s="345"/>
      <c r="E41" s="345"/>
      <c r="F41" s="260"/>
      <c r="G41" s="37" t="s">
        <v>89</v>
      </c>
      <c r="H41" s="37" t="s">
        <v>90</v>
      </c>
    </row>
    <row r="42" spans="1:8" x14ac:dyDescent="0.2">
      <c r="A42" s="345" t="s">
        <v>91</v>
      </c>
      <c r="B42" s="345"/>
      <c r="C42" s="345"/>
      <c r="D42" s="345"/>
      <c r="E42" s="345"/>
      <c r="F42" s="52">
        <f>F41*8%</f>
        <v>0</v>
      </c>
      <c r="G42" s="37" t="s">
        <v>92</v>
      </c>
      <c r="H42" s="53" t="s">
        <v>93</v>
      </c>
    </row>
    <row r="43" spans="1:8" x14ac:dyDescent="0.2">
      <c r="A43" s="345" t="s">
        <v>94</v>
      </c>
      <c r="B43" s="345"/>
      <c r="C43" s="345"/>
      <c r="D43" s="345"/>
      <c r="E43" s="345"/>
      <c r="F43" s="52">
        <f>F41*8%*40%</f>
        <v>0</v>
      </c>
      <c r="G43" s="37"/>
      <c r="H43" s="53" t="s">
        <v>95</v>
      </c>
    </row>
    <row r="44" spans="1:8" ht="45" x14ac:dyDescent="0.2">
      <c r="A44" s="345" t="s">
        <v>96</v>
      </c>
      <c r="B44" s="345"/>
      <c r="C44" s="345"/>
      <c r="D44" s="345"/>
      <c r="E44" s="345"/>
      <c r="F44" s="266"/>
      <c r="G44" s="37" t="s">
        <v>97</v>
      </c>
      <c r="H44" s="37" t="s">
        <v>98</v>
      </c>
    </row>
    <row r="45" spans="1:8" x14ac:dyDescent="0.2">
      <c r="A45" s="345" t="s">
        <v>99</v>
      </c>
      <c r="B45" s="345"/>
      <c r="C45" s="345"/>
      <c r="D45" s="345"/>
      <c r="E45" s="345"/>
      <c r="F45" s="52">
        <f>$F$23*F44%</f>
        <v>0</v>
      </c>
      <c r="G45" s="54" t="s">
        <v>100</v>
      </c>
      <c r="H45" s="44" t="s">
        <v>101</v>
      </c>
    </row>
    <row r="46" spans="1:8" x14ac:dyDescent="0.2">
      <c r="A46" s="345" t="s">
        <v>102</v>
      </c>
      <c r="B46" s="345"/>
      <c r="C46" s="345"/>
      <c r="D46" s="345"/>
      <c r="E46" s="345"/>
      <c r="F46" s="55">
        <f>F44*8%*40%</f>
        <v>0</v>
      </c>
      <c r="G46" s="56"/>
      <c r="H46" s="44" t="s">
        <v>103</v>
      </c>
    </row>
    <row r="47" spans="1:8" ht="78.75" x14ac:dyDescent="0.2">
      <c r="A47" s="345" t="s">
        <v>104</v>
      </c>
      <c r="B47" s="345"/>
      <c r="C47" s="345"/>
      <c r="D47" s="345"/>
      <c r="E47" s="345"/>
      <c r="F47" s="267"/>
      <c r="G47" s="57" t="s">
        <v>105</v>
      </c>
      <c r="H47" s="57" t="s">
        <v>106</v>
      </c>
    </row>
    <row r="48" spans="1:8" ht="13.5" customHeight="1" x14ac:dyDescent="0.2">
      <c r="A48" s="341" t="s">
        <v>107</v>
      </c>
      <c r="B48" s="341"/>
      <c r="C48" s="341"/>
      <c r="D48" s="341"/>
      <c r="E48" s="341"/>
      <c r="F48" s="40">
        <f>SUM(F41:F47)</f>
        <v>0</v>
      </c>
      <c r="G48" s="41"/>
      <c r="H48" s="42"/>
    </row>
    <row r="49" spans="1:13" x14ac:dyDescent="0.2">
      <c r="A49" s="58"/>
      <c r="B49" s="58"/>
      <c r="C49" s="58"/>
      <c r="D49" s="58"/>
      <c r="E49" s="58"/>
      <c r="F49" s="34"/>
      <c r="G49" s="32"/>
      <c r="H49" s="32"/>
    </row>
    <row r="50" spans="1:13" ht="17.25" x14ac:dyDescent="0.3">
      <c r="A50" s="346" t="s">
        <v>108</v>
      </c>
      <c r="B50" s="346"/>
      <c r="C50" s="346"/>
      <c r="D50" s="346"/>
      <c r="E50" s="346"/>
      <c r="F50" s="346"/>
      <c r="G50" s="346"/>
      <c r="H50" s="35"/>
    </row>
    <row r="51" spans="1:13" x14ac:dyDescent="0.2">
      <c r="A51" s="28"/>
      <c r="B51" s="28"/>
      <c r="C51" s="28"/>
      <c r="D51" s="28"/>
      <c r="E51" s="28"/>
      <c r="F51" s="36" t="s">
        <v>37</v>
      </c>
      <c r="G51" s="36" t="s">
        <v>38</v>
      </c>
      <c r="H51" s="36" t="s">
        <v>39</v>
      </c>
    </row>
    <row r="52" spans="1:13" ht="45" x14ac:dyDescent="0.2">
      <c r="A52" s="345" t="s">
        <v>109</v>
      </c>
      <c r="B52" s="345"/>
      <c r="C52" s="345"/>
      <c r="D52" s="345"/>
      <c r="E52" s="345"/>
      <c r="F52" s="260"/>
      <c r="G52" s="37" t="s">
        <v>110</v>
      </c>
      <c r="H52" s="37" t="s">
        <v>111</v>
      </c>
      <c r="M52" s="60"/>
    </row>
    <row r="53" spans="1:13" ht="78.75" x14ac:dyDescent="0.2">
      <c r="A53" s="345" t="s">
        <v>112</v>
      </c>
      <c r="B53" s="345"/>
      <c r="C53" s="345"/>
      <c r="D53" s="345"/>
      <c r="E53" s="345"/>
      <c r="F53" s="260"/>
      <c r="G53" s="37" t="s">
        <v>113</v>
      </c>
      <c r="H53" s="37" t="s">
        <v>114</v>
      </c>
    </row>
    <row r="54" spans="1:13" ht="67.5" x14ac:dyDescent="0.2">
      <c r="A54" s="345" t="s">
        <v>115</v>
      </c>
      <c r="B54" s="345"/>
      <c r="C54" s="345"/>
      <c r="D54" s="345"/>
      <c r="E54" s="345"/>
      <c r="F54" s="260"/>
      <c r="G54" s="37" t="s">
        <v>116</v>
      </c>
      <c r="H54" s="37" t="s">
        <v>117</v>
      </c>
    </row>
    <row r="55" spans="1:13" ht="56.25" x14ac:dyDescent="0.2">
      <c r="A55" s="345" t="s">
        <v>118</v>
      </c>
      <c r="B55" s="345"/>
      <c r="C55" s="345"/>
      <c r="D55" s="345"/>
      <c r="E55" s="345"/>
      <c r="F55" s="260"/>
      <c r="G55" s="37" t="s">
        <v>119</v>
      </c>
      <c r="H55" s="37" t="s">
        <v>120</v>
      </c>
    </row>
    <row r="56" spans="1:13" ht="101.25" x14ac:dyDescent="0.2">
      <c r="A56" s="345" t="s">
        <v>121</v>
      </c>
      <c r="B56" s="345"/>
      <c r="C56" s="345"/>
      <c r="D56" s="345"/>
      <c r="E56" s="345"/>
      <c r="F56" s="260"/>
      <c r="G56" s="37" t="s">
        <v>122</v>
      </c>
      <c r="H56" s="37" t="s">
        <v>123</v>
      </c>
    </row>
    <row r="57" spans="1:13" x14ac:dyDescent="0.2">
      <c r="A57" s="342" t="s">
        <v>124</v>
      </c>
      <c r="B57" s="342"/>
      <c r="C57" s="342"/>
      <c r="D57" s="342"/>
      <c r="E57" s="342"/>
      <c r="F57" s="61">
        <f>SUM(F52:F56)</f>
        <v>0</v>
      </c>
      <c r="G57" s="62"/>
      <c r="H57" s="62"/>
    </row>
    <row r="58" spans="1:13" ht="26.25" customHeight="1" x14ac:dyDescent="0.2">
      <c r="A58" s="343" t="s">
        <v>125</v>
      </c>
      <c r="B58" s="343"/>
      <c r="C58" s="343"/>
      <c r="D58" s="343"/>
      <c r="E58" s="343"/>
      <c r="F58" s="63">
        <f>F57%*$F$23</f>
        <v>0</v>
      </c>
      <c r="G58" s="64" t="s">
        <v>126</v>
      </c>
      <c r="H58" s="65" t="s">
        <v>127</v>
      </c>
    </row>
    <row r="59" spans="1:13" ht="13.5" customHeight="1" x14ac:dyDescent="0.2">
      <c r="A59" s="341" t="s">
        <v>128</v>
      </c>
      <c r="B59" s="341"/>
      <c r="C59" s="341"/>
      <c r="D59" s="341"/>
      <c r="E59" s="341"/>
      <c r="F59" s="40">
        <f>F57+F58</f>
        <v>0</v>
      </c>
      <c r="G59" s="41"/>
      <c r="H59" s="42"/>
    </row>
    <row r="60" spans="1:13" x14ac:dyDescent="0.2">
      <c r="A60" s="58"/>
      <c r="B60" s="58"/>
      <c r="C60" s="58"/>
      <c r="D60" s="58"/>
      <c r="E60" s="58"/>
      <c r="F60" s="34"/>
      <c r="G60" s="32"/>
      <c r="H60" s="32"/>
    </row>
    <row r="61" spans="1:13" ht="13.5" customHeight="1" x14ac:dyDescent="0.2">
      <c r="A61" s="344" t="s">
        <v>129</v>
      </c>
      <c r="B61" s="344"/>
      <c r="C61" s="344"/>
      <c r="D61" s="344"/>
      <c r="E61" s="344"/>
      <c r="F61" s="344"/>
      <c r="G61" s="344"/>
      <c r="H61" s="344"/>
    </row>
    <row r="62" spans="1:13" x14ac:dyDescent="0.2">
      <c r="A62" s="28"/>
      <c r="B62" s="28"/>
      <c r="C62" s="28"/>
      <c r="D62" s="28"/>
      <c r="E62" s="28"/>
      <c r="F62" s="31"/>
      <c r="G62" s="66"/>
      <c r="H62" s="66"/>
    </row>
    <row r="63" spans="1:13" ht="13.5" customHeight="1" x14ac:dyDescent="0.2">
      <c r="A63" s="340" t="s">
        <v>130</v>
      </c>
      <c r="B63" s="340"/>
      <c r="C63" s="340"/>
      <c r="D63" s="340"/>
      <c r="E63" s="340"/>
      <c r="F63" s="67">
        <f>F23</f>
        <v>0</v>
      </c>
      <c r="G63" s="28"/>
      <c r="H63" s="28"/>
    </row>
    <row r="64" spans="1:13" ht="13.5" customHeight="1" x14ac:dyDescent="0.2">
      <c r="A64" s="340" t="s">
        <v>131</v>
      </c>
      <c r="B64" s="340"/>
      <c r="C64" s="340"/>
      <c r="D64" s="340"/>
      <c r="E64" s="340"/>
      <c r="F64" s="67">
        <f>F31</f>
        <v>0</v>
      </c>
      <c r="G64" s="28"/>
      <c r="H64" s="28"/>
    </row>
    <row r="65" spans="1:8" ht="13.5" customHeight="1" x14ac:dyDescent="0.2">
      <c r="A65" s="340" t="s">
        <v>132</v>
      </c>
      <c r="B65" s="340"/>
      <c r="C65" s="340"/>
      <c r="D65" s="340"/>
      <c r="E65" s="340"/>
      <c r="F65" s="67">
        <f>F37</f>
        <v>0</v>
      </c>
      <c r="G65" s="28"/>
      <c r="H65" s="28"/>
    </row>
    <row r="66" spans="1:8" ht="13.5" customHeight="1" x14ac:dyDescent="0.2">
      <c r="A66" s="340" t="s">
        <v>133</v>
      </c>
      <c r="B66" s="340"/>
      <c r="C66" s="340"/>
      <c r="D66" s="340"/>
      <c r="E66" s="340"/>
      <c r="F66" s="67">
        <f>F48</f>
        <v>0</v>
      </c>
      <c r="G66" s="28"/>
      <c r="H66" s="28"/>
    </row>
    <row r="67" spans="1:8" ht="13.5" customHeight="1" x14ac:dyDescent="0.2">
      <c r="A67" s="340" t="s">
        <v>134</v>
      </c>
      <c r="B67" s="340"/>
      <c r="C67" s="340"/>
      <c r="D67" s="340"/>
      <c r="E67" s="340"/>
      <c r="F67" s="67">
        <f>F59</f>
        <v>0</v>
      </c>
      <c r="G67" s="28"/>
      <c r="H67" s="28"/>
    </row>
    <row r="68" spans="1:8" ht="13.5" customHeight="1" x14ac:dyDescent="0.2">
      <c r="A68" s="341" t="s">
        <v>135</v>
      </c>
      <c r="B68" s="341"/>
      <c r="C68" s="341"/>
      <c r="D68" s="341"/>
      <c r="E68" s="341"/>
      <c r="F68" s="40">
        <f>SUM(F63:F67)</f>
        <v>0</v>
      </c>
      <c r="G68" s="41" t="s">
        <v>37</v>
      </c>
      <c r="H68" s="42"/>
    </row>
    <row r="69" spans="1:8" ht="15" x14ac:dyDescent="0.2">
      <c r="A69" s="68"/>
      <c r="B69" s="68"/>
      <c r="C69" s="68"/>
      <c r="D69" s="68"/>
      <c r="E69" s="68"/>
      <c r="F69" s="69"/>
      <c r="G69" s="69"/>
      <c r="H69" s="69"/>
    </row>
    <row r="70" spans="1:8" x14ac:dyDescent="0.2">
      <c r="A70" s="339" t="s">
        <v>136</v>
      </c>
      <c r="B70" s="339"/>
      <c r="C70" s="339"/>
      <c r="D70" s="28"/>
      <c r="E70" s="28"/>
      <c r="F70" s="31"/>
      <c r="G70" s="32"/>
      <c r="H70" s="32"/>
    </row>
  </sheetData>
  <sheetProtection algorithmName="SHA-512" hashValue="XTRHvQHnFE0U44qBKp7QzDTrZQyybQlcxcrecw/hgLo3mnwVynMvNmLLq2BKoKxrxu/ZMMHE3RLVhvKr5Zn3DQ==" saltValue="GcvpoBe2RBzFz+Y0CvHEHw==" spinCount="100000" sheet="1" objects="1" scenarios="1" selectLockedCells="1"/>
  <mergeCells count="51">
    <mergeCell ref="A1:H1"/>
    <mergeCell ref="A2:H2"/>
    <mergeCell ref="A3:H3"/>
    <mergeCell ref="A5:H5"/>
    <mergeCell ref="A6:H6"/>
    <mergeCell ref="A8:E9"/>
    <mergeCell ref="A11:H11"/>
    <mergeCell ref="A13:G13"/>
    <mergeCell ref="A15:E15"/>
    <mergeCell ref="A16:E16"/>
    <mergeCell ref="A17:E17"/>
    <mergeCell ref="A18:E18"/>
    <mergeCell ref="A19:E19"/>
    <mergeCell ref="A20:E20"/>
    <mergeCell ref="A22:E22"/>
    <mergeCell ref="A23:E23"/>
    <mergeCell ref="A25:G25"/>
    <mergeCell ref="A27:E27"/>
    <mergeCell ref="A28:E28"/>
    <mergeCell ref="A29:E29"/>
    <mergeCell ref="A30:E30"/>
    <mergeCell ref="A31:E31"/>
    <mergeCell ref="A33:G33"/>
    <mergeCell ref="A35:E35"/>
    <mergeCell ref="A36:E36"/>
    <mergeCell ref="A37:E37"/>
    <mergeCell ref="A41:E41"/>
    <mergeCell ref="A42:E42"/>
    <mergeCell ref="A43:E43"/>
    <mergeCell ref="A44:E44"/>
    <mergeCell ref="A45:E45"/>
    <mergeCell ref="A46:E46"/>
    <mergeCell ref="A47:E47"/>
    <mergeCell ref="A48:E48"/>
    <mergeCell ref="A50:G50"/>
    <mergeCell ref="A52:E52"/>
    <mergeCell ref="A53:E53"/>
    <mergeCell ref="A54:E54"/>
    <mergeCell ref="A55:E55"/>
    <mergeCell ref="A56:E56"/>
    <mergeCell ref="A57:E57"/>
    <mergeCell ref="A58:E58"/>
    <mergeCell ref="A59:E59"/>
    <mergeCell ref="A61:H61"/>
    <mergeCell ref="A63:E63"/>
    <mergeCell ref="A70:C70"/>
    <mergeCell ref="A64:E64"/>
    <mergeCell ref="A65:E65"/>
    <mergeCell ref="A66:E66"/>
    <mergeCell ref="A67:E67"/>
    <mergeCell ref="A68:E68"/>
  </mergeCells>
  <conditionalFormatting sqref="H9">
    <cfRule type="expression" dxfId="3" priority="2">
      <formula>$F$9&lt;&gt;""</formula>
    </cfRule>
  </conditionalFormatting>
  <conditionalFormatting sqref="G8">
    <cfRule type="expression" dxfId="2" priority="3">
      <formula>$F$8&lt;&gt;""</formula>
    </cfRule>
  </conditionalFormatting>
  <conditionalFormatting sqref="G9">
    <cfRule type="expression" dxfId="1" priority="4">
      <formula>$F$9&lt;&gt;""</formula>
    </cfRule>
  </conditionalFormatting>
  <conditionalFormatting sqref="H8">
    <cfRule type="expression" dxfId="0" priority="5">
      <formula>$F$8&lt;&gt;""</formula>
    </cfRule>
  </conditionalFormatting>
  <printOptions horizontalCentered="1"/>
  <pageMargins left="0.11811023622047245" right="0.11811023622047245" top="0.74803149606299213" bottom="0.27559055118110237" header="0.19685039370078741" footer="7.874015748031496E-2"/>
  <pageSetup paperSize="9" scale="70" firstPageNumber="0" orientation="portrait" horizontalDpi="300" verticalDpi="300" r:id="rId1"/>
  <headerFooter>
    <oddHeader>&amp;C&amp;G&amp;R&amp;8&amp;P</oddHeader>
    <oddFooter>&amp;L&amp;8&amp;G
   &amp;"Arial,Negrito"&amp;K08-024SCCAT/CFIC/ECOFC</oddFooter>
  </headerFooter>
  <legacyDrawingHF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FF"/>
  </sheetPr>
  <dimension ref="A1:AMK21"/>
  <sheetViews>
    <sheetView view="pageBreakPreview" zoomScaleNormal="100" workbookViewId="0">
      <selection activeCell="B11" activeCellId="1" sqref="B15 B11:B16"/>
    </sheetView>
  </sheetViews>
  <sheetFormatPr defaultRowHeight="15" x14ac:dyDescent="0.25"/>
  <cols>
    <col min="1" max="1" width="56.7109375" style="14" customWidth="1"/>
    <col min="2" max="2" width="17.85546875" style="14" customWidth="1"/>
    <col min="3" max="1025" width="9.140625" style="14" customWidth="1"/>
    <col min="1026" max="16384" width="9.140625" style="4"/>
  </cols>
  <sheetData>
    <row r="1" spans="1:2" ht="18" x14ac:dyDescent="0.25">
      <c r="A1" s="361" t="str">
        <f>Postos!A1:W1</f>
        <v>TRIBUNAL REGIONAL ELEITORAL DO PARANÁ</v>
      </c>
      <c r="B1" s="361"/>
    </row>
    <row r="2" spans="1:2" x14ac:dyDescent="0.25">
      <c r="A2" s="362" t="str">
        <f>Postos!A2:W2</f>
        <v>Planilha de Custos e Formação de Preços - Base Licitante</v>
      </c>
      <c r="B2" s="362"/>
    </row>
    <row r="3" spans="1:2" x14ac:dyDescent="0.25">
      <c r="A3" s="363" t="str">
        <f>Postos!A3:W3</f>
        <v>Serviços de Bombeiro Civil</v>
      </c>
      <c r="B3" s="363"/>
    </row>
    <row r="4" spans="1:2" x14ac:dyDescent="0.25">
      <c r="A4" s="364"/>
      <c r="B4" s="364"/>
    </row>
    <row r="5" spans="1:2" x14ac:dyDescent="0.25">
      <c r="A5" s="365" t="str">
        <f>Postos!A9:W9</f>
        <v>Empresa</v>
      </c>
      <c r="B5" s="365"/>
    </row>
    <row r="6" spans="1:2" x14ac:dyDescent="0.25">
      <c r="A6" s="358" t="str">
        <f>Postos!A10:W10</f>
        <v>CNPJ</v>
      </c>
      <c r="B6" s="358"/>
    </row>
    <row r="7" spans="1:2" x14ac:dyDescent="0.25">
      <c r="A7" s="2"/>
      <c r="B7" s="2"/>
    </row>
    <row r="8" spans="1:2" ht="30" customHeight="1" x14ac:dyDescent="0.25">
      <c r="A8" s="344" t="s">
        <v>137</v>
      </c>
      <c r="B8" s="344"/>
    </row>
    <row r="9" spans="1:2" x14ac:dyDescent="0.25">
      <c r="A9" s="70"/>
      <c r="B9" s="70"/>
    </row>
    <row r="10" spans="1:2" x14ac:dyDescent="0.25">
      <c r="A10" s="71" t="s">
        <v>6</v>
      </c>
      <c r="B10" s="72" t="s">
        <v>138</v>
      </c>
    </row>
    <row r="11" spans="1:2" x14ac:dyDescent="0.25">
      <c r="A11" s="73" t="s">
        <v>139</v>
      </c>
      <c r="B11" s="269"/>
    </row>
    <row r="12" spans="1:2" x14ac:dyDescent="0.25">
      <c r="A12" s="74" t="s">
        <v>140</v>
      </c>
      <c r="B12" s="268"/>
    </row>
    <row r="13" spans="1:2" x14ac:dyDescent="0.25">
      <c r="A13" s="74" t="s">
        <v>141</v>
      </c>
      <c r="B13" s="268"/>
    </row>
    <row r="14" spans="1:2" ht="16.5" customHeight="1" x14ac:dyDescent="0.25">
      <c r="A14" s="74" t="s">
        <v>142</v>
      </c>
      <c r="B14" s="268"/>
    </row>
    <row r="15" spans="1:2" x14ac:dyDescent="0.25">
      <c r="A15" s="74" t="s">
        <v>143</v>
      </c>
      <c r="B15" s="268"/>
    </row>
    <row r="16" spans="1:2" x14ac:dyDescent="0.25">
      <c r="A16" s="75" t="s">
        <v>144</v>
      </c>
      <c r="B16" s="270"/>
    </row>
    <row r="17" spans="1:2" ht="32.25" customHeight="1" x14ac:dyDescent="0.25">
      <c r="A17" s="359" t="s">
        <v>145</v>
      </c>
      <c r="B17" s="359"/>
    </row>
    <row r="18" spans="1:2" x14ac:dyDescent="0.25">
      <c r="A18" s="76" t="s">
        <v>146</v>
      </c>
      <c r="B18" s="125">
        <f>((1+B11)/(1-(B13+B14+B15+B16)-B12))-1</f>
        <v>0</v>
      </c>
    </row>
    <row r="19" spans="1:2" x14ac:dyDescent="0.25">
      <c r="A19" s="77"/>
      <c r="B19" s="78"/>
    </row>
    <row r="20" spans="1:2" x14ac:dyDescent="0.25">
      <c r="A20" s="79" t="s">
        <v>147</v>
      </c>
      <c r="B20" s="80"/>
    </row>
    <row r="21" spans="1:2" ht="15" customHeight="1" x14ac:dyDescent="0.25">
      <c r="A21" s="360" t="s">
        <v>148</v>
      </c>
      <c r="B21" s="360"/>
    </row>
  </sheetData>
  <sheetProtection algorithmName="SHA-512" hashValue="2W9kr4mntQa8CYRNzfbPxNl7ujiNZNXHOkk5+yBws0a+lAB3YdkxCzAYUUJMUvX4UIOSfMZw5RuPpbxkM9BrZA==" saltValue="pD21oDU1B6BHTtiFMYE9Ig==" spinCount="100000" sheet="1" objects="1" scenarios="1" selectLockedCells="1"/>
  <mergeCells count="9">
    <mergeCell ref="A6:B6"/>
    <mergeCell ref="A8:B8"/>
    <mergeCell ref="A17:B17"/>
    <mergeCell ref="A21:B21"/>
    <mergeCell ref="A1:B1"/>
    <mergeCell ref="A2:B2"/>
    <mergeCell ref="A3:B3"/>
    <mergeCell ref="A4:B4"/>
    <mergeCell ref="A5:B5"/>
  </mergeCells>
  <printOptions horizontalCentered="1"/>
  <pageMargins left="0.51181102362204722" right="0.51181102362204722" top="1.1023622047244095" bottom="0.39370078740157483" header="0.31496062992125984" footer="7.874015748031496E-2"/>
  <pageSetup paperSize="9" firstPageNumber="0" orientation="portrait" horizontalDpi="300" verticalDpi="300" r:id="rId1"/>
  <headerFooter>
    <oddHeader>&amp;C&amp;G&amp;R&amp;8&amp;P</oddHeader>
    <oddFooter>&amp;L&amp;8&amp;G
   &amp;"Arial,Negrito"&amp;K08-024SCCAT/CFIC/SECOFC</oddFooter>
  </headerFooter>
  <legacyDrawingHF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FF"/>
  </sheetPr>
  <dimension ref="A1:AML98"/>
  <sheetViews>
    <sheetView showGridLines="0" view="pageBreakPreview" topLeftCell="A59" zoomScale="40" zoomScaleNormal="100" zoomScaleSheetLayoutView="40" workbookViewId="0">
      <selection activeCell="E74" activeCellId="6" sqref="P81 E14 E17 E20:E26 E30:E36 E40:E70 E74:E95"/>
    </sheetView>
  </sheetViews>
  <sheetFormatPr defaultRowHeight="12.75" x14ac:dyDescent="0.2"/>
  <cols>
    <col min="1" max="1" width="9.140625" style="4"/>
    <col min="2" max="2" width="45.5703125" style="143" customWidth="1"/>
    <col min="3" max="6" width="12.7109375" style="11" customWidth="1"/>
    <col min="7" max="7" width="2.85546875" style="11" customWidth="1"/>
    <col min="8" max="11" width="12.7109375" style="11" customWidth="1"/>
    <col min="12" max="248" width="9.140625" style="11" customWidth="1"/>
    <col min="249" max="249" width="31.28515625" style="11" customWidth="1"/>
    <col min="250" max="250" width="18" style="11" customWidth="1"/>
    <col min="251" max="251" width="14" style="11" customWidth="1"/>
    <col min="252" max="255" width="12.42578125" style="11" customWidth="1"/>
    <col min="256" max="256" width="4.85546875" style="11" customWidth="1"/>
    <col min="257" max="260" width="12.7109375" style="11" customWidth="1"/>
    <col min="261" max="504" width="9.140625" style="11" customWidth="1"/>
    <col min="505" max="505" width="31.28515625" style="11" customWidth="1"/>
    <col min="506" max="506" width="18" style="11" customWidth="1"/>
    <col min="507" max="507" width="14" style="11" customWidth="1"/>
    <col min="508" max="511" width="12.42578125" style="11" customWidth="1"/>
    <col min="512" max="512" width="4.85546875" style="11" customWidth="1"/>
    <col min="513" max="516" width="12.7109375" style="11" customWidth="1"/>
    <col min="517" max="760" width="9.140625" style="11" customWidth="1"/>
    <col min="761" max="761" width="31.28515625" style="11" customWidth="1"/>
    <col min="762" max="762" width="18" style="11" customWidth="1"/>
    <col min="763" max="763" width="14" style="11" customWidth="1"/>
    <col min="764" max="767" width="12.42578125" style="11" customWidth="1"/>
    <col min="768" max="768" width="4.85546875" style="11" customWidth="1"/>
    <col min="769" max="772" width="12.7109375" style="11" customWidth="1"/>
    <col min="773" max="1016" width="9.140625" style="11" customWidth="1"/>
    <col min="1017" max="1017" width="31.28515625" style="11" customWidth="1"/>
    <col min="1018" max="1018" width="18" style="11" customWidth="1"/>
    <col min="1019" max="1019" width="14" style="11" customWidth="1"/>
    <col min="1020" max="1023" width="12.42578125" style="11" customWidth="1"/>
    <col min="1024" max="1024" width="4.85546875" style="11" customWidth="1"/>
    <col min="1025" max="1026" width="12.7109375" style="11" customWidth="1"/>
    <col min="1027" max="16384" width="9.140625" style="4"/>
  </cols>
  <sheetData>
    <row r="1" spans="1:1026" s="141" customFormat="1" ht="18" customHeight="1" x14ac:dyDescent="0.2">
      <c r="A1" s="367" t="str">
        <f>Postos!A1:W1</f>
        <v>TRIBUNAL REGIONAL ELEITORAL DO PARANÁ</v>
      </c>
      <c r="B1" s="367"/>
      <c r="C1" s="367"/>
      <c r="D1" s="367"/>
      <c r="E1" s="367"/>
      <c r="F1" s="367"/>
      <c r="G1" s="367"/>
      <c r="H1" s="367"/>
      <c r="I1" s="367"/>
      <c r="J1" s="367"/>
      <c r="K1" s="367"/>
    </row>
    <row r="2" spans="1:1026" ht="12.75" customHeight="1" x14ac:dyDescent="0.2">
      <c r="A2" s="368" t="str">
        <f>Postos!A2:W2</f>
        <v>Planilha de Custos e Formação de Preços - Base Licitante</v>
      </c>
      <c r="B2" s="368"/>
      <c r="C2" s="368"/>
      <c r="D2" s="368"/>
      <c r="E2" s="368"/>
      <c r="F2" s="368"/>
      <c r="G2" s="368"/>
      <c r="H2" s="368"/>
      <c r="I2" s="368"/>
      <c r="J2" s="368"/>
      <c r="K2" s="368"/>
    </row>
    <row r="3" spans="1:1026" ht="15" customHeight="1" x14ac:dyDescent="0.2">
      <c r="A3" s="369" t="str">
        <f>Postos!A3:W3</f>
        <v>Serviços de Bombeiro Civil</v>
      </c>
      <c r="B3" s="369"/>
      <c r="C3" s="369"/>
      <c r="D3" s="369"/>
      <c r="E3" s="369"/>
      <c r="F3" s="369"/>
      <c r="G3" s="369"/>
      <c r="H3" s="369"/>
      <c r="I3" s="369"/>
      <c r="J3" s="369"/>
      <c r="K3" s="369"/>
    </row>
    <row r="4" spans="1:1026" ht="15" customHeight="1" x14ac:dyDescent="0.2">
      <c r="A4" s="370"/>
      <c r="B4" s="370"/>
      <c r="C4" s="370"/>
      <c r="D4" s="370"/>
      <c r="E4" s="370"/>
      <c r="F4" s="370"/>
      <c r="G4" s="370"/>
      <c r="H4" s="370"/>
      <c r="I4" s="370"/>
      <c r="J4" s="370"/>
      <c r="K4" s="370"/>
    </row>
    <row r="5" spans="1:1026" ht="15" customHeight="1" x14ac:dyDescent="0.2">
      <c r="B5" s="161"/>
      <c r="C5" s="161"/>
      <c r="D5" s="81"/>
      <c r="J5" s="82" t="s">
        <v>149</v>
      </c>
      <c r="K5" s="83" t="str">
        <f>Postos!W5</f>
        <v>4140/2022</v>
      </c>
    </row>
    <row r="6" spans="1:1026" ht="15" customHeight="1" x14ac:dyDescent="0.2">
      <c r="B6" s="81"/>
      <c r="C6" s="81"/>
      <c r="D6" s="84"/>
      <c r="J6" s="85" t="s">
        <v>2</v>
      </c>
      <c r="K6" s="139">
        <f>Postos!W7</f>
        <v>0</v>
      </c>
    </row>
    <row r="7" spans="1:1026" ht="15" customHeight="1" thickBot="1" x14ac:dyDescent="0.25">
      <c r="B7" s="81"/>
      <c r="C7" s="81"/>
      <c r="D7" s="84"/>
      <c r="E7" s="164"/>
      <c r="F7" s="86"/>
    </row>
    <row r="8" spans="1:1026" ht="15" customHeight="1" x14ac:dyDescent="0.2">
      <c r="A8" s="371" t="str">
        <f>Postos!A9:W9</f>
        <v>Empresa</v>
      </c>
      <c r="B8" s="372"/>
      <c r="C8" s="372"/>
      <c r="D8" s="372"/>
      <c r="E8" s="372"/>
      <c r="F8" s="372"/>
      <c r="G8" s="372"/>
      <c r="H8" s="372"/>
      <c r="I8" s="372"/>
      <c r="J8" s="372"/>
      <c r="K8" s="373"/>
    </row>
    <row r="9" spans="1:1026" ht="15" customHeight="1" thickBot="1" x14ac:dyDescent="0.25">
      <c r="A9" s="374" t="str">
        <f>Postos!A10:W10</f>
        <v>CNPJ</v>
      </c>
      <c r="B9" s="375"/>
      <c r="C9" s="375"/>
      <c r="D9" s="375"/>
      <c r="E9" s="375"/>
      <c r="F9" s="375"/>
      <c r="G9" s="375"/>
      <c r="H9" s="375"/>
      <c r="I9" s="375"/>
      <c r="J9" s="375"/>
      <c r="K9" s="376"/>
    </row>
    <row r="10" spans="1:1026" ht="13.5" thickBot="1" x14ac:dyDescent="0.25">
      <c r="B10" s="87"/>
      <c r="C10" s="87"/>
      <c r="D10" s="87"/>
      <c r="E10" s="87"/>
      <c r="F10" s="87"/>
    </row>
    <row r="11" spans="1:1026" ht="25.5" customHeight="1" thickBot="1" x14ac:dyDescent="0.25">
      <c r="A11" s="377" t="s">
        <v>150</v>
      </c>
      <c r="B11" s="378"/>
      <c r="C11" s="378"/>
      <c r="D11" s="378"/>
      <c r="E11" s="378"/>
      <c r="F11" s="378"/>
      <c r="G11" s="378"/>
      <c r="H11" s="378"/>
      <c r="I11" s="378"/>
      <c r="J11" s="378"/>
      <c r="K11" s="379"/>
    </row>
    <row r="12" spans="1:1026" s="142" customFormat="1" ht="25.5" customHeight="1" thickBot="1" x14ac:dyDescent="0.3">
      <c r="A12" s="380" t="s">
        <v>196</v>
      </c>
      <c r="B12" s="380"/>
      <c r="C12" s="380"/>
      <c r="D12" s="380"/>
      <c r="E12" s="380"/>
      <c r="F12" s="380"/>
      <c r="G12" s="210"/>
      <c r="H12" s="366"/>
      <c r="I12" s="366"/>
      <c r="J12" s="366"/>
      <c r="K12" s="366"/>
    </row>
    <row r="13" spans="1:1026" ht="27" customHeight="1" thickTop="1" x14ac:dyDescent="0.2">
      <c r="A13" s="381"/>
      <c r="B13" s="381"/>
      <c r="C13" s="381"/>
      <c r="D13" s="382"/>
      <c r="E13" s="208" t="s">
        <v>197</v>
      </c>
      <c r="F13" s="209" t="s">
        <v>198</v>
      </c>
      <c r="AMI13" s="4"/>
      <c r="AMJ13" s="4"/>
      <c r="AMK13" s="4"/>
      <c r="AML13" s="4"/>
    </row>
    <row r="14" spans="1:1026" ht="29.25" customHeight="1" x14ac:dyDescent="0.2">
      <c r="A14" s="383" t="s">
        <v>211</v>
      </c>
      <c r="B14" s="383"/>
      <c r="C14" s="383"/>
      <c r="D14" s="383"/>
      <c r="E14" s="272"/>
      <c r="F14" s="176">
        <f>E14</f>
        <v>0</v>
      </c>
      <c r="AMI14" s="4"/>
      <c r="AMJ14" s="4"/>
      <c r="AMK14" s="4"/>
      <c r="AML14" s="4"/>
    </row>
    <row r="15" spans="1:1026" s="142" customFormat="1" ht="25.5" customHeight="1" thickBot="1" x14ac:dyDescent="0.3">
      <c r="A15" s="384" t="s">
        <v>214</v>
      </c>
      <c r="B15" s="384"/>
      <c r="C15" s="384"/>
      <c r="D15" s="384"/>
      <c r="E15" s="211"/>
      <c r="F15" s="211"/>
      <c r="G15" s="211"/>
    </row>
    <row r="16" spans="1:1026" ht="27" customHeight="1" thickTop="1" x14ac:dyDescent="0.2">
      <c r="A16" s="381"/>
      <c r="B16" s="381"/>
      <c r="C16" s="381"/>
      <c r="D16" s="382"/>
      <c r="E16" s="208" t="s">
        <v>197</v>
      </c>
      <c r="F16" s="209" t="s">
        <v>198</v>
      </c>
      <c r="AMI16" s="4"/>
      <c r="AMJ16" s="4"/>
      <c r="AMK16" s="4"/>
      <c r="AML16" s="4"/>
    </row>
    <row r="17" spans="1:1026" ht="12.75" customHeight="1" x14ac:dyDescent="0.2">
      <c r="A17" s="383" t="s">
        <v>213</v>
      </c>
      <c r="B17" s="383"/>
      <c r="C17" s="383"/>
      <c r="D17" s="383"/>
      <c r="E17" s="272"/>
      <c r="F17" s="176">
        <f>E17</f>
        <v>0</v>
      </c>
      <c r="AMI17" s="4"/>
      <c r="AMJ17" s="4"/>
      <c r="AMK17" s="4"/>
      <c r="AML17" s="4"/>
    </row>
    <row r="18" spans="1:1026" s="142" customFormat="1" ht="25.5" customHeight="1" thickBot="1" x14ac:dyDescent="0.3">
      <c r="A18" s="384" t="s">
        <v>220</v>
      </c>
      <c r="B18" s="384"/>
      <c r="C18" s="384"/>
      <c r="D18" s="384"/>
      <c r="E18" s="211"/>
      <c r="F18" s="211"/>
      <c r="G18" s="211"/>
    </row>
    <row r="19" spans="1:1026" s="198" customFormat="1" ht="24.75" thickTop="1" x14ac:dyDescent="0.2">
      <c r="A19" s="212" t="s">
        <v>6</v>
      </c>
      <c r="B19" s="212" t="s">
        <v>228</v>
      </c>
      <c r="C19" s="212" t="s">
        <v>269</v>
      </c>
      <c r="D19" s="212" t="s">
        <v>218</v>
      </c>
      <c r="E19" s="212" t="s">
        <v>219</v>
      </c>
      <c r="F19" s="212" t="s">
        <v>268</v>
      </c>
      <c r="G19" s="197"/>
    </row>
    <row r="20" spans="1:1026" s="198" customFormat="1" ht="114.75" x14ac:dyDescent="0.2">
      <c r="A20" s="206">
        <v>1</v>
      </c>
      <c r="B20" s="199" t="s">
        <v>221</v>
      </c>
      <c r="C20" s="200">
        <v>2</v>
      </c>
      <c r="D20" s="201">
        <v>6</v>
      </c>
      <c r="E20" s="273">
        <v>0</v>
      </c>
      <c r="F20" s="224">
        <f>ROUND(((C20*E20)/D20),2)</f>
        <v>0</v>
      </c>
      <c r="G20" s="197"/>
    </row>
    <row r="21" spans="1:1026" s="198" customFormat="1" ht="102" x14ac:dyDescent="0.2">
      <c r="A21" s="207">
        <v>2</v>
      </c>
      <c r="B21" s="202" t="s">
        <v>222</v>
      </c>
      <c r="C21" s="203">
        <v>2</v>
      </c>
      <c r="D21" s="204">
        <v>6</v>
      </c>
      <c r="E21" s="273"/>
      <c r="F21" s="225">
        <f t="shared" ref="F21:F26" si="0">ROUND(((C21*E21)/D21),2)</f>
        <v>0</v>
      </c>
      <c r="G21" s="197"/>
    </row>
    <row r="22" spans="1:1026" s="198" customFormat="1" ht="25.5" x14ac:dyDescent="0.2">
      <c r="A22" s="206">
        <v>3</v>
      </c>
      <c r="B22" s="199" t="s">
        <v>223</v>
      </c>
      <c r="C22" s="200">
        <v>1</v>
      </c>
      <c r="D22" s="201">
        <v>6</v>
      </c>
      <c r="E22" s="273"/>
      <c r="F22" s="224">
        <f t="shared" si="0"/>
        <v>0</v>
      </c>
      <c r="G22" s="197"/>
    </row>
    <row r="23" spans="1:1026" s="198" customFormat="1" x14ac:dyDescent="0.2">
      <c r="A23" s="207">
        <v>4</v>
      </c>
      <c r="B23" s="202" t="s">
        <v>224</v>
      </c>
      <c r="C23" s="203">
        <v>2</v>
      </c>
      <c r="D23" s="204">
        <v>6</v>
      </c>
      <c r="E23" s="273"/>
      <c r="F23" s="225">
        <f t="shared" si="0"/>
        <v>0</v>
      </c>
      <c r="G23" s="197"/>
    </row>
    <row r="24" spans="1:1026" ht="76.5" x14ac:dyDescent="0.2">
      <c r="A24" s="206">
        <v>5</v>
      </c>
      <c r="B24" s="199" t="s">
        <v>225</v>
      </c>
      <c r="C24" s="200">
        <v>1</v>
      </c>
      <c r="D24" s="201">
        <v>6</v>
      </c>
      <c r="E24" s="273"/>
      <c r="F24" s="224">
        <f t="shared" si="0"/>
        <v>0</v>
      </c>
      <c r="G24" s="197"/>
      <c r="AMI24" s="4"/>
      <c r="AMJ24" s="4"/>
      <c r="AMK24" s="4"/>
      <c r="AML24" s="4"/>
    </row>
    <row r="25" spans="1:1026" ht="25.5" x14ac:dyDescent="0.2">
      <c r="A25" s="207">
        <v>6</v>
      </c>
      <c r="B25" s="202" t="s">
        <v>226</v>
      </c>
      <c r="C25" s="203">
        <v>2</v>
      </c>
      <c r="D25" s="204">
        <v>6</v>
      </c>
      <c r="E25" s="273"/>
      <c r="F25" s="225">
        <f t="shared" si="0"/>
        <v>0</v>
      </c>
      <c r="G25" s="197"/>
      <c r="AMI25" s="4"/>
      <c r="AMJ25" s="4"/>
      <c r="AMK25" s="4"/>
      <c r="AML25" s="4"/>
    </row>
    <row r="26" spans="1:1026" ht="39" thickBot="1" x14ac:dyDescent="0.25">
      <c r="A26" s="206">
        <v>7</v>
      </c>
      <c r="B26" s="199" t="s">
        <v>227</v>
      </c>
      <c r="C26" s="200">
        <v>1</v>
      </c>
      <c r="D26" s="201">
        <v>12</v>
      </c>
      <c r="E26" s="273"/>
      <c r="F26" s="224">
        <f t="shared" si="0"/>
        <v>0</v>
      </c>
      <c r="G26" s="197"/>
      <c r="AMI26" s="4"/>
      <c r="AMJ26" s="4"/>
      <c r="AMK26" s="4"/>
      <c r="AML26" s="4"/>
    </row>
    <row r="27" spans="1:1026" ht="13.5" thickBot="1" x14ac:dyDescent="0.25">
      <c r="A27" s="205"/>
      <c r="B27" s="213"/>
      <c r="C27" s="214"/>
      <c r="D27" s="215"/>
      <c r="E27" s="216" t="s">
        <v>261</v>
      </c>
      <c r="F27" s="226">
        <f>SUM(F20:F26)</f>
        <v>0</v>
      </c>
      <c r="G27" s="197"/>
      <c r="AMI27" s="4"/>
      <c r="AMJ27" s="4"/>
      <c r="AMK27" s="4"/>
      <c r="AML27" s="4"/>
    </row>
    <row r="28" spans="1:1026" s="142" customFormat="1" ht="25.5" customHeight="1" thickBot="1" x14ac:dyDescent="0.3">
      <c r="A28" s="386" t="s">
        <v>262</v>
      </c>
      <c r="B28" s="386"/>
      <c r="C28" s="386"/>
      <c r="D28" s="386"/>
      <c r="E28" s="217"/>
      <c r="F28" s="217"/>
      <c r="G28" s="217"/>
    </row>
    <row r="29" spans="1:1026" s="198" customFormat="1" ht="24.75" thickTop="1" x14ac:dyDescent="0.2">
      <c r="A29" s="212" t="s">
        <v>6</v>
      </c>
      <c r="B29" s="212" t="s">
        <v>228</v>
      </c>
      <c r="C29" s="212" t="s">
        <v>269</v>
      </c>
      <c r="D29" s="212" t="s">
        <v>263</v>
      </c>
      <c r="E29" s="212" t="s">
        <v>219</v>
      </c>
      <c r="F29" s="212" t="s">
        <v>268</v>
      </c>
      <c r="G29" s="197"/>
    </row>
    <row r="30" spans="1:1026" s="198" customFormat="1" ht="114.75" x14ac:dyDescent="0.2">
      <c r="A30" s="206">
        <v>1</v>
      </c>
      <c r="B30" s="199" t="s">
        <v>221</v>
      </c>
      <c r="C30" s="200">
        <v>1</v>
      </c>
      <c r="D30" s="201" t="s">
        <v>264</v>
      </c>
      <c r="E30" s="273"/>
      <c r="F30" s="224">
        <f>C30*E30</f>
        <v>0</v>
      </c>
      <c r="G30" s="197"/>
    </row>
    <row r="31" spans="1:1026" s="198" customFormat="1" ht="102" x14ac:dyDescent="0.2">
      <c r="A31" s="207">
        <v>2</v>
      </c>
      <c r="B31" s="202" t="s">
        <v>222</v>
      </c>
      <c r="C31" s="203">
        <v>1</v>
      </c>
      <c r="D31" s="204" t="s">
        <v>264</v>
      </c>
      <c r="E31" s="273"/>
      <c r="F31" s="225">
        <f>C31*E31</f>
        <v>0</v>
      </c>
      <c r="G31" s="197"/>
    </row>
    <row r="32" spans="1:1026" s="198" customFormat="1" ht="25.5" x14ac:dyDescent="0.2">
      <c r="A32" s="206">
        <v>3</v>
      </c>
      <c r="B32" s="199" t="s">
        <v>223</v>
      </c>
      <c r="C32" s="200">
        <v>1</v>
      </c>
      <c r="D32" s="201" t="s">
        <v>264</v>
      </c>
      <c r="E32" s="273"/>
      <c r="F32" s="224">
        <f t="shared" ref="F32:F36" si="1">C32*E32</f>
        <v>0</v>
      </c>
      <c r="G32" s="197"/>
    </row>
    <row r="33" spans="1:1026" s="198" customFormat="1" x14ac:dyDescent="0.2">
      <c r="A33" s="207">
        <v>4</v>
      </c>
      <c r="B33" s="202" t="s">
        <v>224</v>
      </c>
      <c r="C33" s="203">
        <v>1</v>
      </c>
      <c r="D33" s="204" t="s">
        <v>264</v>
      </c>
      <c r="E33" s="273"/>
      <c r="F33" s="225">
        <f t="shared" si="1"/>
        <v>0</v>
      </c>
      <c r="G33" s="197"/>
    </row>
    <row r="34" spans="1:1026" ht="76.5" x14ac:dyDescent="0.2">
      <c r="A34" s="206">
        <v>5</v>
      </c>
      <c r="B34" s="199" t="s">
        <v>225</v>
      </c>
      <c r="C34" s="200">
        <v>1</v>
      </c>
      <c r="D34" s="201" t="s">
        <v>264</v>
      </c>
      <c r="E34" s="273"/>
      <c r="F34" s="224">
        <f t="shared" si="1"/>
        <v>0</v>
      </c>
      <c r="G34" s="197"/>
      <c r="AMI34" s="4"/>
      <c r="AMJ34" s="4"/>
      <c r="AMK34" s="4"/>
      <c r="AML34" s="4"/>
    </row>
    <row r="35" spans="1:1026" ht="25.5" x14ac:dyDescent="0.2">
      <c r="A35" s="207">
        <v>6</v>
      </c>
      <c r="B35" s="202" t="s">
        <v>226</v>
      </c>
      <c r="C35" s="203">
        <v>1</v>
      </c>
      <c r="D35" s="204" t="s">
        <v>264</v>
      </c>
      <c r="E35" s="273"/>
      <c r="F35" s="225">
        <f t="shared" si="1"/>
        <v>0</v>
      </c>
      <c r="G35" s="197"/>
      <c r="AMI35" s="4"/>
      <c r="AMJ35" s="4"/>
      <c r="AMK35" s="4"/>
      <c r="AML35" s="4"/>
    </row>
    <row r="36" spans="1:1026" ht="39" thickBot="1" x14ac:dyDescent="0.25">
      <c r="A36" s="206">
        <v>7</v>
      </c>
      <c r="B36" s="199" t="s">
        <v>227</v>
      </c>
      <c r="C36" s="200">
        <v>1</v>
      </c>
      <c r="D36" s="201" t="s">
        <v>264</v>
      </c>
      <c r="E36" s="273"/>
      <c r="F36" s="224">
        <f t="shared" si="1"/>
        <v>0</v>
      </c>
      <c r="G36" s="197"/>
      <c r="AMI36" s="4"/>
      <c r="AMJ36" s="4"/>
      <c r="AMK36" s="4"/>
      <c r="AML36" s="4"/>
    </row>
    <row r="37" spans="1:1026" ht="13.5" thickBot="1" x14ac:dyDescent="0.25">
      <c r="A37" s="205"/>
      <c r="B37" s="213"/>
      <c r="C37" s="214"/>
      <c r="D37" s="215"/>
      <c r="E37" s="216" t="s">
        <v>261</v>
      </c>
      <c r="F37" s="226">
        <f>SUM(F30:F36)</f>
        <v>0</v>
      </c>
      <c r="G37" s="197"/>
      <c r="AMI37" s="4"/>
      <c r="AMJ37" s="4"/>
      <c r="AMK37" s="4"/>
      <c r="AML37" s="4"/>
    </row>
    <row r="38" spans="1:1026" ht="25.5" customHeight="1" thickBot="1" x14ac:dyDescent="0.3">
      <c r="A38" s="384" t="s">
        <v>266</v>
      </c>
      <c r="B38" s="384"/>
      <c r="C38" s="384"/>
      <c r="D38" s="384"/>
      <c r="E38" s="211"/>
      <c r="F38" s="211"/>
      <c r="G38" s="211"/>
      <c r="AMI38" s="4"/>
      <c r="AMJ38" s="4"/>
      <c r="AMK38" s="4"/>
      <c r="AML38" s="4"/>
    </row>
    <row r="39" spans="1:1026" ht="24.75" thickTop="1" x14ac:dyDescent="0.2">
      <c r="A39" s="212" t="s">
        <v>229</v>
      </c>
      <c r="B39" s="212" t="s">
        <v>228</v>
      </c>
      <c r="C39" s="212" t="s">
        <v>190</v>
      </c>
      <c r="D39" s="212" t="s">
        <v>265</v>
      </c>
      <c r="E39" s="212" t="s">
        <v>219</v>
      </c>
      <c r="F39" s="212" t="s">
        <v>268</v>
      </c>
      <c r="G39" s="197"/>
      <c r="AMI39" s="4"/>
      <c r="AMJ39" s="4"/>
      <c r="AMK39" s="4"/>
      <c r="AML39" s="4"/>
    </row>
    <row r="40" spans="1:1026" ht="63.75" x14ac:dyDescent="0.2">
      <c r="A40" s="221">
        <v>1</v>
      </c>
      <c r="B40" s="220" t="s">
        <v>230</v>
      </c>
      <c r="C40" s="221">
        <v>1</v>
      </c>
      <c r="D40" s="218">
        <v>30</v>
      </c>
      <c r="E40" s="273"/>
      <c r="F40" s="224">
        <f t="shared" ref="F40:F70" si="2">ROUND(((C40*E40)/D40),2)</f>
        <v>0</v>
      </c>
      <c r="G40" s="197"/>
      <c r="AMI40" s="4"/>
      <c r="AMJ40" s="4"/>
      <c r="AMK40" s="4"/>
      <c r="AML40" s="4"/>
    </row>
    <row r="41" spans="1:1026" ht="51" x14ac:dyDescent="0.2">
      <c r="A41" s="222">
        <v>2</v>
      </c>
      <c r="B41" s="223" t="s">
        <v>231</v>
      </c>
      <c r="C41" s="222">
        <v>1</v>
      </c>
      <c r="D41" s="219">
        <v>30</v>
      </c>
      <c r="E41" s="273"/>
      <c r="F41" s="225">
        <f t="shared" si="2"/>
        <v>0</v>
      </c>
      <c r="G41" s="197"/>
      <c r="AMI41" s="4"/>
      <c r="AMJ41" s="4"/>
      <c r="AMK41" s="4"/>
      <c r="AML41" s="4"/>
    </row>
    <row r="42" spans="1:1026" ht="63.75" x14ac:dyDescent="0.2">
      <c r="A42" s="221">
        <v>3</v>
      </c>
      <c r="B42" s="220" t="s">
        <v>232</v>
      </c>
      <c r="C42" s="221">
        <v>1</v>
      </c>
      <c r="D42" s="218">
        <v>30</v>
      </c>
      <c r="E42" s="273"/>
      <c r="F42" s="224">
        <f t="shared" si="2"/>
        <v>0</v>
      </c>
      <c r="G42" s="197"/>
      <c r="AMI42" s="4"/>
      <c r="AMJ42" s="4"/>
      <c r="AMK42" s="4"/>
      <c r="AML42" s="4"/>
    </row>
    <row r="43" spans="1:1026" x14ac:dyDescent="0.2">
      <c r="A43" s="222">
        <v>4</v>
      </c>
      <c r="B43" s="223" t="s">
        <v>233</v>
      </c>
      <c r="C43" s="222">
        <v>1</v>
      </c>
      <c r="D43" s="219">
        <v>30</v>
      </c>
      <c r="E43" s="273"/>
      <c r="F43" s="225">
        <f t="shared" si="2"/>
        <v>0</v>
      </c>
      <c r="G43" s="197"/>
      <c r="AMI43" s="4"/>
      <c r="AMJ43" s="4"/>
      <c r="AMK43" s="4"/>
      <c r="AML43" s="4"/>
    </row>
    <row r="44" spans="1:1026" ht="25.5" x14ac:dyDescent="0.2">
      <c r="A44" s="221">
        <v>5</v>
      </c>
      <c r="B44" s="220" t="s">
        <v>234</v>
      </c>
      <c r="C44" s="221">
        <v>1</v>
      </c>
      <c r="D44" s="218">
        <v>30</v>
      </c>
      <c r="E44" s="273"/>
      <c r="F44" s="224">
        <f t="shared" si="2"/>
        <v>0</v>
      </c>
      <c r="G44" s="197"/>
      <c r="AMI44" s="4"/>
      <c r="AMJ44" s="4"/>
      <c r="AMK44" s="4"/>
      <c r="AML44" s="4"/>
    </row>
    <row r="45" spans="1:1026" ht="89.25" x14ac:dyDescent="0.2">
      <c r="A45" s="222">
        <v>6</v>
      </c>
      <c r="B45" s="223" t="s">
        <v>235</v>
      </c>
      <c r="C45" s="222">
        <v>1</v>
      </c>
      <c r="D45" s="219">
        <v>30</v>
      </c>
      <c r="E45" s="273"/>
      <c r="F45" s="225">
        <f t="shared" si="2"/>
        <v>0</v>
      </c>
      <c r="G45" s="197"/>
      <c r="AMI45" s="4"/>
      <c r="AMJ45" s="4"/>
      <c r="AMK45" s="4"/>
      <c r="AML45" s="4"/>
    </row>
    <row r="46" spans="1:1026" ht="89.25" x14ac:dyDescent="0.2">
      <c r="A46" s="221">
        <v>7</v>
      </c>
      <c r="B46" s="220" t="s">
        <v>236</v>
      </c>
      <c r="C46" s="221">
        <v>1</v>
      </c>
      <c r="D46" s="218">
        <v>30</v>
      </c>
      <c r="E46" s="273"/>
      <c r="F46" s="224">
        <f t="shared" si="2"/>
        <v>0</v>
      </c>
      <c r="G46" s="197"/>
      <c r="AMI46" s="4"/>
      <c r="AMJ46" s="4"/>
      <c r="AMK46" s="4"/>
      <c r="AML46" s="4"/>
    </row>
    <row r="47" spans="1:1026" ht="102" x14ac:dyDescent="0.2">
      <c r="A47" s="222">
        <v>8</v>
      </c>
      <c r="B47" s="223" t="s">
        <v>237</v>
      </c>
      <c r="C47" s="222">
        <v>1</v>
      </c>
      <c r="D47" s="219">
        <v>30</v>
      </c>
      <c r="E47" s="273"/>
      <c r="F47" s="225">
        <f t="shared" si="2"/>
        <v>0</v>
      </c>
      <c r="G47" s="197"/>
      <c r="AMI47" s="4"/>
      <c r="AMJ47" s="4"/>
      <c r="AMK47" s="4"/>
      <c r="AML47" s="4"/>
    </row>
    <row r="48" spans="1:1026" x14ac:dyDescent="0.2">
      <c r="A48" s="221">
        <v>9</v>
      </c>
      <c r="B48" s="220" t="s">
        <v>238</v>
      </c>
      <c r="C48" s="221">
        <v>1</v>
      </c>
      <c r="D48" s="218">
        <v>30</v>
      </c>
      <c r="E48" s="273"/>
      <c r="F48" s="224">
        <f t="shared" si="2"/>
        <v>0</v>
      </c>
      <c r="G48" s="197"/>
      <c r="AMI48" s="4"/>
      <c r="AMJ48" s="4"/>
      <c r="AMK48" s="4"/>
      <c r="AML48" s="4"/>
    </row>
    <row r="49" spans="1:1026" x14ac:dyDescent="0.2">
      <c r="A49" s="222">
        <v>10</v>
      </c>
      <c r="B49" s="223" t="s">
        <v>239</v>
      </c>
      <c r="C49" s="222">
        <v>1</v>
      </c>
      <c r="D49" s="219">
        <v>30</v>
      </c>
      <c r="E49" s="273"/>
      <c r="F49" s="225">
        <f t="shared" si="2"/>
        <v>0</v>
      </c>
      <c r="G49" s="197"/>
      <c r="AMI49" s="4"/>
      <c r="AMJ49" s="4"/>
      <c r="AMK49" s="4"/>
      <c r="AML49" s="4"/>
    </row>
    <row r="50" spans="1:1026" x14ac:dyDescent="0.2">
      <c r="A50" s="221">
        <v>11</v>
      </c>
      <c r="B50" s="220" t="s">
        <v>240</v>
      </c>
      <c r="C50" s="221">
        <v>1</v>
      </c>
      <c r="D50" s="218">
        <v>30</v>
      </c>
      <c r="E50" s="273"/>
      <c r="F50" s="224">
        <f t="shared" si="2"/>
        <v>0</v>
      </c>
      <c r="G50" s="197"/>
      <c r="AMI50" s="4"/>
      <c r="AMJ50" s="4"/>
      <c r="AMK50" s="4"/>
      <c r="AML50" s="4"/>
    </row>
    <row r="51" spans="1:1026" x14ac:dyDescent="0.2">
      <c r="A51" s="222">
        <v>12</v>
      </c>
      <c r="B51" s="223" t="s">
        <v>241</v>
      </c>
      <c r="C51" s="222">
        <v>1</v>
      </c>
      <c r="D51" s="219">
        <v>30</v>
      </c>
      <c r="E51" s="273"/>
      <c r="F51" s="225">
        <f t="shared" si="2"/>
        <v>0</v>
      </c>
      <c r="G51" s="197"/>
      <c r="AMI51" s="4"/>
      <c r="AMJ51" s="4"/>
      <c r="AMK51" s="4"/>
      <c r="AML51" s="4"/>
    </row>
    <row r="52" spans="1:1026" ht="63.75" x14ac:dyDescent="0.2">
      <c r="A52" s="221">
        <v>13</v>
      </c>
      <c r="B52" s="220" t="s">
        <v>242</v>
      </c>
      <c r="C52" s="221">
        <v>1</v>
      </c>
      <c r="D52" s="218">
        <v>30</v>
      </c>
      <c r="E52" s="273"/>
      <c r="F52" s="224">
        <f t="shared" si="2"/>
        <v>0</v>
      </c>
      <c r="G52" s="197"/>
      <c r="AMI52" s="4"/>
      <c r="AMJ52" s="4"/>
      <c r="AMK52" s="4"/>
      <c r="AML52" s="4"/>
    </row>
    <row r="53" spans="1:1026" ht="25.5" x14ac:dyDescent="0.2">
      <c r="A53" s="222">
        <v>14</v>
      </c>
      <c r="B53" s="223" t="s">
        <v>243</v>
      </c>
      <c r="C53" s="222">
        <v>1</v>
      </c>
      <c r="D53" s="219">
        <v>30</v>
      </c>
      <c r="E53" s="273"/>
      <c r="F53" s="225">
        <f t="shared" si="2"/>
        <v>0</v>
      </c>
      <c r="G53" s="197"/>
      <c r="AMI53" s="4"/>
      <c r="AMJ53" s="4"/>
      <c r="AMK53" s="4"/>
      <c r="AML53" s="4"/>
    </row>
    <row r="54" spans="1:1026" ht="38.25" x14ac:dyDescent="0.2">
      <c r="A54" s="221">
        <v>15</v>
      </c>
      <c r="B54" s="220" t="s">
        <v>244</v>
      </c>
      <c r="C54" s="221">
        <v>1</v>
      </c>
      <c r="D54" s="218">
        <v>30</v>
      </c>
      <c r="E54" s="273"/>
      <c r="F54" s="224">
        <f t="shared" si="2"/>
        <v>0</v>
      </c>
      <c r="G54" s="197"/>
      <c r="AMI54" s="4"/>
      <c r="AMJ54" s="4"/>
      <c r="AMK54" s="4"/>
      <c r="AML54" s="4"/>
    </row>
    <row r="55" spans="1:1026" x14ac:dyDescent="0.2">
      <c r="A55" s="222">
        <v>16</v>
      </c>
      <c r="B55" s="223" t="s">
        <v>245</v>
      </c>
      <c r="C55" s="222">
        <v>1</v>
      </c>
      <c r="D55" s="219">
        <v>30</v>
      </c>
      <c r="E55" s="273"/>
      <c r="F55" s="225">
        <f t="shared" si="2"/>
        <v>0</v>
      </c>
      <c r="G55" s="197"/>
      <c r="AMI55" s="4"/>
      <c r="AMJ55" s="4"/>
      <c r="AMK55" s="4"/>
      <c r="AML55" s="4"/>
    </row>
    <row r="56" spans="1:1026" x14ac:dyDescent="0.2">
      <c r="A56" s="221">
        <v>17</v>
      </c>
      <c r="B56" s="220" t="s">
        <v>246</v>
      </c>
      <c r="C56" s="221">
        <v>1</v>
      </c>
      <c r="D56" s="218">
        <v>30</v>
      </c>
      <c r="E56" s="273"/>
      <c r="F56" s="224">
        <f t="shared" si="2"/>
        <v>0</v>
      </c>
      <c r="G56" s="197"/>
      <c r="AMI56" s="4"/>
      <c r="AMJ56" s="4"/>
      <c r="AMK56" s="4"/>
      <c r="AML56" s="4"/>
    </row>
    <row r="57" spans="1:1026" ht="12.75" customHeight="1" x14ac:dyDescent="0.2">
      <c r="A57" s="222">
        <v>18</v>
      </c>
      <c r="B57" s="223" t="s">
        <v>247</v>
      </c>
      <c r="C57" s="222">
        <v>1</v>
      </c>
      <c r="D57" s="219">
        <v>30</v>
      </c>
      <c r="E57" s="273"/>
      <c r="F57" s="225">
        <f t="shared" si="2"/>
        <v>0</v>
      </c>
      <c r="G57" s="197"/>
      <c r="AMI57" s="4"/>
      <c r="AMJ57" s="4"/>
      <c r="AMK57" s="4"/>
      <c r="AML57" s="4"/>
    </row>
    <row r="58" spans="1:1026" x14ac:dyDescent="0.2">
      <c r="A58" s="221">
        <v>19</v>
      </c>
      <c r="B58" s="220" t="s">
        <v>248</v>
      </c>
      <c r="C58" s="221">
        <v>1</v>
      </c>
      <c r="D58" s="218">
        <v>30</v>
      </c>
      <c r="E58" s="273"/>
      <c r="F58" s="224">
        <f t="shared" si="2"/>
        <v>0</v>
      </c>
      <c r="G58" s="197"/>
      <c r="AMI58" s="4"/>
      <c r="AMJ58" s="4"/>
      <c r="AMK58" s="4"/>
      <c r="AML58" s="4"/>
    </row>
    <row r="59" spans="1:1026" x14ac:dyDescent="0.2">
      <c r="A59" s="222">
        <v>20</v>
      </c>
      <c r="B59" s="223" t="s">
        <v>249</v>
      </c>
      <c r="C59" s="222">
        <v>5</v>
      </c>
      <c r="D59" s="219">
        <v>30</v>
      </c>
      <c r="E59" s="273"/>
      <c r="F59" s="225">
        <f t="shared" si="2"/>
        <v>0</v>
      </c>
      <c r="G59" s="197"/>
      <c r="AMI59" s="4"/>
      <c r="AMJ59" s="4"/>
      <c r="AMK59" s="4"/>
      <c r="AML59" s="4"/>
    </row>
    <row r="60" spans="1:1026" x14ac:dyDescent="0.2">
      <c r="A60" s="221">
        <v>21</v>
      </c>
      <c r="B60" s="220" t="s">
        <v>250</v>
      </c>
      <c r="C60" s="221">
        <v>5</v>
      </c>
      <c r="D60" s="218">
        <v>30</v>
      </c>
      <c r="E60" s="273"/>
      <c r="F60" s="224">
        <f t="shared" si="2"/>
        <v>0</v>
      </c>
      <c r="G60" s="197"/>
      <c r="AMI60" s="4"/>
      <c r="AMJ60" s="4"/>
      <c r="AMK60" s="4"/>
      <c r="AML60" s="4"/>
    </row>
    <row r="61" spans="1:1026" x14ac:dyDescent="0.2">
      <c r="A61" s="222">
        <v>22</v>
      </c>
      <c r="B61" s="223" t="s">
        <v>251</v>
      </c>
      <c r="C61" s="222">
        <v>1</v>
      </c>
      <c r="D61" s="219">
        <v>30</v>
      </c>
      <c r="E61" s="273"/>
      <c r="F61" s="225">
        <f t="shared" si="2"/>
        <v>0</v>
      </c>
      <c r="G61" s="197"/>
      <c r="AMI61" s="4"/>
      <c r="AMJ61" s="4"/>
      <c r="AMK61" s="4"/>
      <c r="AML61" s="4"/>
    </row>
    <row r="62" spans="1:1026" ht="63.75" x14ac:dyDescent="0.2">
      <c r="A62" s="221">
        <v>23</v>
      </c>
      <c r="B62" s="220" t="s">
        <v>252</v>
      </c>
      <c r="C62" s="221">
        <v>1</v>
      </c>
      <c r="D62" s="218">
        <v>30</v>
      </c>
      <c r="E62" s="273"/>
      <c r="F62" s="224">
        <f t="shared" si="2"/>
        <v>0</v>
      </c>
      <c r="G62" s="197"/>
      <c r="AMI62" s="4"/>
      <c r="AMJ62" s="4"/>
      <c r="AMK62" s="4"/>
      <c r="AML62" s="4"/>
    </row>
    <row r="63" spans="1:1026" x14ac:dyDescent="0.2">
      <c r="A63" s="222">
        <v>24</v>
      </c>
      <c r="B63" s="223" t="s">
        <v>253</v>
      </c>
      <c r="C63" s="222">
        <v>1</v>
      </c>
      <c r="D63" s="219">
        <v>30</v>
      </c>
      <c r="E63" s="273"/>
      <c r="F63" s="225">
        <f t="shared" si="2"/>
        <v>0</v>
      </c>
      <c r="G63" s="197"/>
      <c r="AMI63" s="4"/>
      <c r="AMJ63" s="4"/>
      <c r="AMK63" s="4"/>
      <c r="AML63" s="4"/>
    </row>
    <row r="64" spans="1:1026" ht="24" customHeight="1" x14ac:dyDescent="0.2">
      <c r="A64" s="221">
        <v>25</v>
      </c>
      <c r="B64" s="220" t="s">
        <v>254</v>
      </c>
      <c r="C64" s="221">
        <v>1</v>
      </c>
      <c r="D64" s="218">
        <v>30</v>
      </c>
      <c r="E64" s="273"/>
      <c r="F64" s="224">
        <f t="shared" si="2"/>
        <v>0</v>
      </c>
      <c r="G64" s="197"/>
      <c r="AMI64" s="4"/>
      <c r="AMJ64" s="4"/>
      <c r="AMK64" s="4"/>
      <c r="AML64" s="4"/>
    </row>
    <row r="65" spans="1:1026" ht="25.5" x14ac:dyDescent="0.2">
      <c r="A65" s="222">
        <v>26</v>
      </c>
      <c r="B65" s="223" t="s">
        <v>255</v>
      </c>
      <c r="C65" s="222">
        <v>1</v>
      </c>
      <c r="D65" s="219">
        <v>30</v>
      </c>
      <c r="E65" s="273"/>
      <c r="F65" s="225">
        <f t="shared" si="2"/>
        <v>0</v>
      </c>
      <c r="G65" s="197"/>
      <c r="AMI65" s="4"/>
      <c r="AMJ65" s="4"/>
      <c r="AMK65" s="4"/>
      <c r="AML65" s="4"/>
    </row>
    <row r="66" spans="1:1026" x14ac:dyDescent="0.2">
      <c r="A66" s="221">
        <v>27</v>
      </c>
      <c r="B66" s="220" t="s">
        <v>256</v>
      </c>
      <c r="C66" s="221">
        <v>1</v>
      </c>
      <c r="D66" s="218">
        <v>30</v>
      </c>
      <c r="E66" s="273"/>
      <c r="F66" s="224">
        <f t="shared" si="2"/>
        <v>0</v>
      </c>
      <c r="G66" s="197"/>
      <c r="AMI66" s="4"/>
      <c r="AMJ66" s="4"/>
      <c r="AMK66" s="4"/>
      <c r="AML66" s="4"/>
    </row>
    <row r="67" spans="1:1026" ht="76.5" x14ac:dyDescent="0.2">
      <c r="A67" s="222">
        <v>28</v>
      </c>
      <c r="B67" s="223" t="s">
        <v>257</v>
      </c>
      <c r="C67" s="222">
        <v>1</v>
      </c>
      <c r="D67" s="219">
        <v>30</v>
      </c>
      <c r="E67" s="273"/>
      <c r="F67" s="225">
        <f t="shared" si="2"/>
        <v>0</v>
      </c>
      <c r="G67" s="197"/>
      <c r="AMI67" s="4"/>
      <c r="AMJ67" s="4"/>
      <c r="AMK67" s="4"/>
      <c r="AML67" s="4"/>
    </row>
    <row r="68" spans="1:1026" ht="117" customHeight="1" x14ac:dyDescent="0.2">
      <c r="A68" s="221">
        <v>29</v>
      </c>
      <c r="B68" s="220" t="s">
        <v>258</v>
      </c>
      <c r="C68" s="221">
        <v>1</v>
      </c>
      <c r="D68" s="218">
        <v>30</v>
      </c>
      <c r="E68" s="273"/>
      <c r="F68" s="224">
        <f t="shared" si="2"/>
        <v>0</v>
      </c>
      <c r="G68" s="197"/>
      <c r="AMI68" s="4"/>
      <c r="AMJ68" s="4"/>
      <c r="AMK68" s="4"/>
      <c r="AML68" s="4"/>
    </row>
    <row r="69" spans="1:1026" ht="76.5" x14ac:dyDescent="0.2">
      <c r="A69" s="222">
        <v>30</v>
      </c>
      <c r="B69" s="223" t="s">
        <v>259</v>
      </c>
      <c r="C69" s="222">
        <v>1</v>
      </c>
      <c r="D69" s="219">
        <v>30</v>
      </c>
      <c r="E69" s="273"/>
      <c r="F69" s="225">
        <f t="shared" si="2"/>
        <v>0</v>
      </c>
      <c r="G69" s="197"/>
      <c r="AMI69" s="4"/>
      <c r="AMJ69" s="4"/>
      <c r="AMK69" s="4"/>
      <c r="AML69" s="4"/>
    </row>
    <row r="70" spans="1:1026" ht="13.5" thickBot="1" x14ac:dyDescent="0.25">
      <c r="A70" s="221">
        <v>31</v>
      </c>
      <c r="B70" s="220" t="s">
        <v>260</v>
      </c>
      <c r="C70" s="221">
        <v>2</v>
      </c>
      <c r="D70" s="218">
        <v>30</v>
      </c>
      <c r="E70" s="273"/>
      <c r="F70" s="224">
        <f t="shared" si="2"/>
        <v>0</v>
      </c>
      <c r="G70" s="197"/>
      <c r="AMI70" s="4"/>
      <c r="AMJ70" s="4"/>
      <c r="AMK70" s="4"/>
      <c r="AML70" s="4"/>
    </row>
    <row r="71" spans="1:1026" ht="13.5" thickBot="1" x14ac:dyDescent="0.25">
      <c r="A71" s="227"/>
      <c r="B71" s="228"/>
      <c r="C71" s="227"/>
      <c r="D71" s="215"/>
      <c r="E71" s="216" t="s">
        <v>261</v>
      </c>
      <c r="F71" s="226">
        <f>SUM(F40:F70)</f>
        <v>0</v>
      </c>
      <c r="G71" s="197"/>
      <c r="AMI71" s="4"/>
      <c r="AMJ71" s="4"/>
      <c r="AMK71" s="4"/>
      <c r="AML71" s="4"/>
    </row>
    <row r="72" spans="1:1026" ht="25.5" customHeight="1" thickBot="1" x14ac:dyDescent="0.3">
      <c r="A72" s="384" t="s">
        <v>267</v>
      </c>
      <c r="B72" s="384"/>
      <c r="C72" s="384"/>
      <c r="D72" s="384"/>
      <c r="E72" s="211"/>
      <c r="F72" s="211"/>
      <c r="G72" s="211"/>
      <c r="AMI72" s="4"/>
      <c r="AMJ72" s="4"/>
      <c r="AMK72" s="4"/>
      <c r="AML72" s="4"/>
    </row>
    <row r="73" spans="1:1026" ht="24.75" thickTop="1" x14ac:dyDescent="0.2">
      <c r="A73" s="212" t="s">
        <v>229</v>
      </c>
      <c r="B73" s="212" t="s">
        <v>228</v>
      </c>
      <c r="C73" s="212" t="s">
        <v>190</v>
      </c>
      <c r="D73" s="212" t="s">
        <v>265</v>
      </c>
      <c r="E73" s="212" t="s">
        <v>219</v>
      </c>
      <c r="F73" s="212" t="s">
        <v>268</v>
      </c>
      <c r="G73" s="197"/>
      <c r="AMI73" s="4"/>
      <c r="AMJ73" s="4"/>
      <c r="AMK73" s="4"/>
      <c r="AML73" s="4"/>
    </row>
    <row r="74" spans="1:1026" s="198" customFormat="1" ht="25.5" x14ac:dyDescent="0.2">
      <c r="A74" s="206">
        <v>1</v>
      </c>
      <c r="B74" s="199" t="s">
        <v>270</v>
      </c>
      <c r="C74" s="200">
        <v>3</v>
      </c>
      <c r="D74" s="201">
        <v>6</v>
      </c>
      <c r="E74" s="273"/>
      <c r="F74" s="224">
        <f t="shared" ref="F74:F95" si="3">ROUND(((C74*E74)/D74),2)</f>
        <v>0</v>
      </c>
      <c r="G74" s="197"/>
    </row>
    <row r="75" spans="1:1026" s="198" customFormat="1" ht="38.25" x14ac:dyDescent="0.2">
      <c r="A75" s="207">
        <v>2</v>
      </c>
      <c r="B75" s="202" t="s">
        <v>271</v>
      </c>
      <c r="C75" s="203">
        <v>2</v>
      </c>
      <c r="D75" s="204">
        <v>6</v>
      </c>
      <c r="E75" s="273"/>
      <c r="F75" s="225">
        <f t="shared" si="3"/>
        <v>0</v>
      </c>
      <c r="G75" s="197"/>
    </row>
    <row r="76" spans="1:1026" s="198" customFormat="1" ht="41.25" customHeight="1" x14ac:dyDescent="0.2">
      <c r="A76" s="206">
        <v>3</v>
      </c>
      <c r="B76" s="199" t="s">
        <v>272</v>
      </c>
      <c r="C76" s="200">
        <v>10</v>
      </c>
      <c r="D76" s="201">
        <v>6</v>
      </c>
      <c r="E76" s="273"/>
      <c r="F76" s="224">
        <f t="shared" si="3"/>
        <v>0</v>
      </c>
      <c r="G76" s="197"/>
    </row>
    <row r="77" spans="1:1026" s="198" customFormat="1" x14ac:dyDescent="0.2">
      <c r="A77" s="207">
        <v>4</v>
      </c>
      <c r="B77" s="202" t="s">
        <v>273</v>
      </c>
      <c r="C77" s="203">
        <v>2</v>
      </c>
      <c r="D77" s="204">
        <v>6</v>
      </c>
      <c r="E77" s="273"/>
      <c r="F77" s="225">
        <f t="shared" si="3"/>
        <v>0</v>
      </c>
      <c r="G77" s="197"/>
    </row>
    <row r="78" spans="1:1026" s="198" customFormat="1" ht="25.5" x14ac:dyDescent="0.2">
      <c r="A78" s="206">
        <v>5</v>
      </c>
      <c r="B78" s="199" t="s">
        <v>274</v>
      </c>
      <c r="C78" s="200">
        <v>1</v>
      </c>
      <c r="D78" s="201">
        <v>6</v>
      </c>
      <c r="E78" s="273"/>
      <c r="F78" s="224">
        <f t="shared" si="3"/>
        <v>0</v>
      </c>
      <c r="G78" s="197"/>
    </row>
    <row r="79" spans="1:1026" s="198" customFormat="1" ht="25.5" x14ac:dyDescent="0.2">
      <c r="A79" s="207">
        <v>6</v>
      </c>
      <c r="B79" s="202" t="s">
        <v>275</v>
      </c>
      <c r="C79" s="203">
        <v>1</v>
      </c>
      <c r="D79" s="204">
        <v>6</v>
      </c>
      <c r="E79" s="273"/>
      <c r="F79" s="225">
        <f t="shared" si="3"/>
        <v>0</v>
      </c>
      <c r="G79" s="197"/>
    </row>
    <row r="80" spans="1:1026" s="198" customFormat="1" ht="25.5" x14ac:dyDescent="0.2">
      <c r="A80" s="206">
        <v>7</v>
      </c>
      <c r="B80" s="199" t="s">
        <v>276</v>
      </c>
      <c r="C80" s="200">
        <v>1</v>
      </c>
      <c r="D80" s="201">
        <v>6</v>
      </c>
      <c r="E80" s="273"/>
      <c r="F80" s="224">
        <f t="shared" si="3"/>
        <v>0</v>
      </c>
      <c r="G80" s="197"/>
    </row>
    <row r="81" spans="1:16" s="198" customFormat="1" ht="38.25" x14ac:dyDescent="0.2">
      <c r="A81" s="207">
        <v>8</v>
      </c>
      <c r="B81" s="202" t="s">
        <v>277</v>
      </c>
      <c r="C81" s="203">
        <v>2</v>
      </c>
      <c r="D81" s="204">
        <v>6</v>
      </c>
      <c r="E81" s="273"/>
      <c r="F81" s="225">
        <f t="shared" si="3"/>
        <v>0</v>
      </c>
      <c r="G81" s="197"/>
      <c r="P81" s="271"/>
    </row>
    <row r="82" spans="1:16" s="198" customFormat="1" ht="25.5" x14ac:dyDescent="0.2">
      <c r="A82" s="206">
        <v>9</v>
      </c>
      <c r="B82" s="199" t="s">
        <v>278</v>
      </c>
      <c r="C82" s="200">
        <v>3</v>
      </c>
      <c r="D82" s="201">
        <v>6</v>
      </c>
      <c r="E82" s="273"/>
      <c r="F82" s="224">
        <f t="shared" si="3"/>
        <v>0</v>
      </c>
      <c r="G82" s="197"/>
    </row>
    <row r="83" spans="1:16" s="198" customFormat="1" ht="12.75" customHeight="1" x14ac:dyDescent="0.2">
      <c r="A83" s="207">
        <v>10</v>
      </c>
      <c r="B83" s="202" t="s">
        <v>279</v>
      </c>
      <c r="C83" s="203">
        <v>3</v>
      </c>
      <c r="D83" s="204">
        <v>6</v>
      </c>
      <c r="E83" s="273"/>
      <c r="F83" s="225">
        <f t="shared" si="3"/>
        <v>0</v>
      </c>
      <c r="G83" s="197"/>
    </row>
    <row r="84" spans="1:16" s="198" customFormat="1" x14ac:dyDescent="0.2">
      <c r="A84" s="206">
        <v>11</v>
      </c>
      <c r="B84" s="199" t="s">
        <v>280</v>
      </c>
      <c r="C84" s="200">
        <v>2</v>
      </c>
      <c r="D84" s="201">
        <v>6</v>
      </c>
      <c r="E84" s="273"/>
      <c r="F84" s="224">
        <f t="shared" si="3"/>
        <v>0</v>
      </c>
      <c r="G84" s="197"/>
    </row>
    <row r="85" spans="1:16" s="198" customFormat="1" x14ac:dyDescent="0.2">
      <c r="A85" s="207">
        <v>12</v>
      </c>
      <c r="B85" s="202" t="s">
        <v>281</v>
      </c>
      <c r="C85" s="203">
        <v>4</v>
      </c>
      <c r="D85" s="204">
        <v>6</v>
      </c>
      <c r="E85" s="273"/>
      <c r="F85" s="225">
        <f t="shared" si="3"/>
        <v>0</v>
      </c>
      <c r="G85" s="197"/>
    </row>
    <row r="86" spans="1:16" s="198" customFormat="1" x14ac:dyDescent="0.2">
      <c r="A86" s="206">
        <v>13</v>
      </c>
      <c r="B86" s="199" t="s">
        <v>282</v>
      </c>
      <c r="C86" s="200">
        <v>2</v>
      </c>
      <c r="D86" s="201">
        <v>6</v>
      </c>
      <c r="E86" s="273"/>
      <c r="F86" s="224">
        <f t="shared" si="3"/>
        <v>0</v>
      </c>
      <c r="G86" s="197"/>
    </row>
    <row r="87" spans="1:16" s="198" customFormat="1" x14ac:dyDescent="0.2">
      <c r="A87" s="207">
        <v>14</v>
      </c>
      <c r="B87" s="202" t="s">
        <v>283</v>
      </c>
      <c r="C87" s="203">
        <v>2</v>
      </c>
      <c r="D87" s="204">
        <v>6</v>
      </c>
      <c r="E87" s="273"/>
      <c r="F87" s="225">
        <f t="shared" si="3"/>
        <v>0</v>
      </c>
      <c r="G87" s="197"/>
    </row>
    <row r="88" spans="1:16" s="198" customFormat="1" x14ac:dyDescent="0.2">
      <c r="A88" s="206">
        <v>15</v>
      </c>
      <c r="B88" s="199" t="s">
        <v>284</v>
      </c>
      <c r="C88" s="200">
        <v>2</v>
      </c>
      <c r="D88" s="201">
        <v>6</v>
      </c>
      <c r="E88" s="273"/>
      <c r="F88" s="224">
        <f t="shared" si="3"/>
        <v>0</v>
      </c>
      <c r="G88" s="197"/>
    </row>
    <row r="89" spans="1:16" s="198" customFormat="1" ht="25.5" x14ac:dyDescent="0.2">
      <c r="A89" s="207">
        <v>16</v>
      </c>
      <c r="B89" s="202" t="s">
        <v>285</v>
      </c>
      <c r="C89" s="203">
        <v>2</v>
      </c>
      <c r="D89" s="204">
        <v>6</v>
      </c>
      <c r="E89" s="273"/>
      <c r="F89" s="225">
        <f t="shared" si="3"/>
        <v>0</v>
      </c>
      <c r="G89" s="197"/>
    </row>
    <row r="90" spans="1:16" s="198" customFormat="1" ht="25.5" x14ac:dyDescent="0.2">
      <c r="A90" s="206">
        <v>17</v>
      </c>
      <c r="B90" s="199" t="s">
        <v>286</v>
      </c>
      <c r="C90" s="200">
        <v>4</v>
      </c>
      <c r="D90" s="201">
        <v>6</v>
      </c>
      <c r="E90" s="273"/>
      <c r="F90" s="224">
        <f t="shared" si="3"/>
        <v>0</v>
      </c>
      <c r="G90" s="197"/>
    </row>
    <row r="91" spans="1:16" s="198" customFormat="1" ht="38.25" x14ac:dyDescent="0.2">
      <c r="A91" s="207">
        <v>18</v>
      </c>
      <c r="B91" s="202" t="s">
        <v>287</v>
      </c>
      <c r="C91" s="203">
        <v>3</v>
      </c>
      <c r="D91" s="204">
        <v>6</v>
      </c>
      <c r="E91" s="273"/>
      <c r="F91" s="225">
        <f t="shared" si="3"/>
        <v>0</v>
      </c>
      <c r="G91" s="197"/>
    </row>
    <row r="92" spans="1:16" s="198" customFormat="1" x14ac:dyDescent="0.2">
      <c r="A92" s="206">
        <v>19</v>
      </c>
      <c r="B92" s="199" t="s">
        <v>288</v>
      </c>
      <c r="C92" s="200">
        <v>2</v>
      </c>
      <c r="D92" s="201">
        <v>6</v>
      </c>
      <c r="E92" s="273"/>
      <c r="F92" s="224">
        <f t="shared" si="3"/>
        <v>0</v>
      </c>
      <c r="G92" s="197"/>
    </row>
    <row r="93" spans="1:16" s="198" customFormat="1" x14ac:dyDescent="0.2">
      <c r="A93" s="207">
        <v>20</v>
      </c>
      <c r="B93" s="202" t="s">
        <v>289</v>
      </c>
      <c r="C93" s="203">
        <v>2</v>
      </c>
      <c r="D93" s="204">
        <v>6</v>
      </c>
      <c r="E93" s="273"/>
      <c r="F93" s="225">
        <f t="shared" si="3"/>
        <v>0</v>
      </c>
      <c r="G93" s="197"/>
    </row>
    <row r="94" spans="1:16" s="198" customFormat="1" x14ac:dyDescent="0.2">
      <c r="A94" s="206">
        <v>21</v>
      </c>
      <c r="B94" s="199" t="s">
        <v>290</v>
      </c>
      <c r="C94" s="200">
        <v>2</v>
      </c>
      <c r="D94" s="201">
        <v>6</v>
      </c>
      <c r="E94" s="273"/>
      <c r="F94" s="224">
        <f t="shared" si="3"/>
        <v>0</v>
      </c>
      <c r="G94" s="197"/>
    </row>
    <row r="95" spans="1:16" s="198" customFormat="1" ht="13.5" thickBot="1" x14ac:dyDescent="0.25">
      <c r="A95" s="207">
        <v>22</v>
      </c>
      <c r="B95" s="202" t="s">
        <v>291</v>
      </c>
      <c r="C95" s="203">
        <v>2</v>
      </c>
      <c r="D95" s="204">
        <v>6</v>
      </c>
      <c r="E95" s="273"/>
      <c r="F95" s="225">
        <f t="shared" si="3"/>
        <v>0</v>
      </c>
      <c r="G95" s="197"/>
    </row>
    <row r="96" spans="1:16" s="198" customFormat="1" ht="13.5" thickBot="1" x14ac:dyDescent="0.25">
      <c r="A96" s="205"/>
      <c r="B96" s="213"/>
      <c r="C96" s="214"/>
      <c r="D96" s="215"/>
      <c r="E96" s="216" t="s">
        <v>261</v>
      </c>
      <c r="F96" s="226">
        <f>SUM(F74:F95)</f>
        <v>0</v>
      </c>
      <c r="G96" s="197"/>
    </row>
    <row r="97" spans="1:1026" s="198" customFormat="1" x14ac:dyDescent="0.2">
      <c r="A97" s="385" t="s">
        <v>136</v>
      </c>
      <c r="B97" s="385"/>
      <c r="C97" s="214"/>
      <c r="D97" s="215"/>
      <c r="E97" s="216"/>
      <c r="F97" s="234"/>
      <c r="G97" s="197"/>
    </row>
    <row r="98" spans="1:1026" x14ac:dyDescent="0.2">
      <c r="AMI98" s="4"/>
      <c r="AMJ98" s="4"/>
      <c r="AMK98" s="4"/>
      <c r="AML98" s="4"/>
    </row>
  </sheetData>
  <sheetProtection algorithmName="SHA-512" hashValue="kjH1t6IoKAB5kc+FAT06fOxyWnhnLlxFidg60DvLVWFnMCQFlomt9hvuhA0kllP6NYplee0F3NJWEu2+LuKz8Q==" saltValue="sLdnKKtu8aUFGzrqcSl8qg==" spinCount="100000" sheet="1" objects="1" scenarios="1" selectLockedCells="1"/>
  <mergeCells count="19">
    <mergeCell ref="A18:D18"/>
    <mergeCell ref="A97:B97"/>
    <mergeCell ref="A38:D38"/>
    <mergeCell ref="A28:D28"/>
    <mergeCell ref="A72:D72"/>
    <mergeCell ref="A13:D13"/>
    <mergeCell ref="A14:D14"/>
    <mergeCell ref="A15:D15"/>
    <mergeCell ref="A16:D16"/>
    <mergeCell ref="A17:D17"/>
    <mergeCell ref="H12:K12"/>
    <mergeCell ref="A1:K1"/>
    <mergeCell ref="A2:K2"/>
    <mergeCell ref="A3:K3"/>
    <mergeCell ref="A4:K4"/>
    <mergeCell ref="A8:K8"/>
    <mergeCell ref="A9:K9"/>
    <mergeCell ref="A11:K11"/>
    <mergeCell ref="A12:F12"/>
  </mergeCells>
  <printOptions horizontalCentered="1"/>
  <pageMargins left="0.19685039370078741" right="0.19685039370078741" top="0.70866141732283472" bottom="0.39370078740157483" header="0.19685039370078741" footer="7.874015748031496E-2"/>
  <pageSetup paperSize="9" scale="63" firstPageNumber="0" orientation="portrait" horizontalDpi="300" verticalDpi="300" r:id="rId1"/>
  <headerFooter>
    <oddHeader>&amp;C&amp;G&amp;R&amp;8&amp;P</oddHeader>
    <oddFooter>&amp;L&amp;8&amp;G
   &amp;"Arial,Negrito"&amp;K08-024SCCAT/CFIC/SECOFC</oddFooter>
  </headerFooter>
  <rowBreaks count="1" manualBreakCount="1">
    <brk id="37" max="16383" man="1"/>
  </rowBreaks>
  <drawing r:id="rId2"/>
  <legacyDrawing r:id="rId3"/>
  <legacyDrawingHF r:id="rId4"/>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FF"/>
  </sheetPr>
  <dimension ref="A1:AMJ58"/>
  <sheetViews>
    <sheetView showGridLines="0" view="pageBreakPreview" topLeftCell="A19" zoomScaleNormal="100" workbookViewId="0">
      <selection activeCell="G52" sqref="G52"/>
    </sheetView>
  </sheetViews>
  <sheetFormatPr defaultRowHeight="12.75" x14ac:dyDescent="0.2"/>
  <cols>
    <col min="1" max="1" width="44" style="89" customWidth="1"/>
    <col min="2" max="8" width="14.7109375" style="88" customWidth="1"/>
    <col min="9" max="9" width="14.140625" style="88" customWidth="1"/>
    <col min="10" max="13" width="17.140625" style="88" customWidth="1"/>
    <col min="14" max="14" width="19.85546875" style="88" customWidth="1"/>
    <col min="15" max="15" width="17.140625" style="88" customWidth="1"/>
    <col min="16" max="16" width="34.28515625" style="88" customWidth="1"/>
    <col min="17" max="17" width="17.7109375" style="88" customWidth="1"/>
    <col min="18" max="18" width="13.42578125" style="88" customWidth="1"/>
    <col min="19" max="20" width="11.42578125" style="88" customWidth="1"/>
    <col min="21" max="21" width="16.5703125" style="88" customWidth="1"/>
    <col min="22" max="1024" width="11.42578125" style="88" customWidth="1"/>
  </cols>
  <sheetData>
    <row r="1" spans="1:17" ht="18" x14ac:dyDescent="0.25">
      <c r="A1" s="402" t="str">
        <f>Postos!A1:W1</f>
        <v>TRIBUNAL REGIONAL ELEITORAL DO PARANÁ</v>
      </c>
      <c r="B1" s="402"/>
      <c r="C1" s="402"/>
      <c r="D1" s="402"/>
      <c r="E1" s="402"/>
      <c r="F1" s="402"/>
      <c r="G1" s="402"/>
      <c r="H1" s="402"/>
    </row>
    <row r="2" spans="1:17" s="90" customFormat="1" ht="15" customHeight="1" x14ac:dyDescent="0.2">
      <c r="A2" s="403" t="str">
        <f>Postos!A2:W2</f>
        <v>Planilha de Custos e Formação de Preços - Base Licitante</v>
      </c>
      <c r="B2" s="403"/>
      <c r="C2" s="403"/>
      <c r="D2" s="403"/>
      <c r="E2" s="403"/>
      <c r="F2" s="403"/>
      <c r="G2" s="403"/>
      <c r="H2" s="403"/>
    </row>
    <row r="3" spans="1:17" ht="15" customHeight="1" x14ac:dyDescent="0.2">
      <c r="A3" s="404" t="str">
        <f>Postos!A3:W3</f>
        <v>Serviços de Bombeiro Civil</v>
      </c>
      <c r="B3" s="404"/>
      <c r="C3" s="404"/>
      <c r="D3" s="404"/>
      <c r="E3" s="404"/>
      <c r="F3" s="404"/>
      <c r="G3" s="404"/>
      <c r="H3" s="404"/>
    </row>
    <row r="4" spans="1:17" ht="15" customHeight="1" thickBot="1" x14ac:dyDescent="0.25">
      <c r="A4" s="169"/>
      <c r="B4" s="169"/>
      <c r="C4" s="169"/>
      <c r="D4" s="169"/>
      <c r="E4" s="169"/>
      <c r="F4" s="169"/>
      <c r="G4" s="169"/>
      <c r="H4" s="169"/>
    </row>
    <row r="5" spans="1:17" ht="15" customHeight="1" x14ac:dyDescent="0.2">
      <c r="A5" s="405" t="str">
        <f>Postos!A9:W9</f>
        <v>Empresa</v>
      </c>
      <c r="B5" s="406"/>
      <c r="C5" s="406"/>
      <c r="D5" s="406"/>
      <c r="E5" s="406"/>
      <c r="F5" s="406"/>
      <c r="G5" s="406"/>
      <c r="H5" s="407"/>
    </row>
    <row r="6" spans="1:17" ht="15" customHeight="1" thickBot="1" x14ac:dyDescent="0.25">
      <c r="A6" s="408" t="str">
        <f>Postos!A10:W10</f>
        <v>CNPJ</v>
      </c>
      <c r="B6" s="409"/>
      <c r="C6" s="409"/>
      <c r="D6" s="409"/>
      <c r="E6" s="409"/>
      <c r="F6" s="409"/>
      <c r="G6" s="409"/>
      <c r="H6" s="410"/>
    </row>
    <row r="7" spans="1:17" ht="15" customHeight="1" thickBot="1" x14ac:dyDescent="0.25">
      <c r="A7" s="401"/>
      <c r="B7" s="401"/>
      <c r="C7" s="401"/>
      <c r="D7" s="401"/>
      <c r="E7" s="401"/>
      <c r="F7" s="401"/>
      <c r="G7" s="401"/>
      <c r="H7" s="401"/>
    </row>
    <row r="8" spans="1:17" ht="25.5" customHeight="1" x14ac:dyDescent="0.2">
      <c r="A8" s="344" t="s">
        <v>151</v>
      </c>
      <c r="B8" s="344"/>
      <c r="C8" s="344"/>
      <c r="D8" s="344"/>
      <c r="E8" s="344"/>
      <c r="F8" s="344"/>
      <c r="G8" s="344"/>
      <c r="H8" s="344"/>
    </row>
    <row r="9" spans="1:17" ht="15" customHeight="1" x14ac:dyDescent="0.2">
      <c r="A9" s="92"/>
      <c r="B9" s="91"/>
      <c r="C9" s="91"/>
      <c r="D9" s="91"/>
      <c r="E9" s="91"/>
      <c r="F9" s="91"/>
      <c r="G9" s="91"/>
      <c r="H9" s="91"/>
    </row>
    <row r="10" spans="1:17" ht="24.75" customHeight="1" x14ac:dyDescent="0.2">
      <c r="A10" s="93" t="s">
        <v>152</v>
      </c>
      <c r="B10" s="94" t="s">
        <v>153</v>
      </c>
      <c r="C10" s="95"/>
      <c r="D10" s="91"/>
      <c r="E10" s="91"/>
      <c r="F10" s="91"/>
      <c r="G10" s="91"/>
      <c r="H10" s="91"/>
    </row>
    <row r="11" spans="1:17" ht="15" customHeight="1" x14ac:dyDescent="0.2">
      <c r="A11" s="96" t="str">
        <f>Postos!A17</f>
        <v>Bombeiro Civil (CBO 5171-10) - 30h</v>
      </c>
      <c r="B11" s="97">
        <v>30</v>
      </c>
      <c r="C11" s="98"/>
      <c r="D11" s="91"/>
      <c r="E11" s="91"/>
      <c r="F11" s="91"/>
      <c r="G11" s="91"/>
      <c r="H11" s="91"/>
    </row>
    <row r="12" spans="1:17" s="103" customFormat="1" ht="25.5" customHeight="1" thickBot="1" x14ac:dyDescent="0.3">
      <c r="A12" s="397" t="s">
        <v>192</v>
      </c>
      <c r="B12" s="397"/>
      <c r="C12" s="397"/>
      <c r="D12" s="397"/>
      <c r="E12" s="397"/>
      <c r="F12" s="397"/>
      <c r="G12" s="397"/>
      <c r="H12" s="397"/>
      <c r="I12" s="99"/>
      <c r="J12" s="100"/>
      <c r="K12" s="100"/>
      <c r="L12" s="100"/>
      <c r="M12" s="101"/>
      <c r="N12" s="100"/>
      <c r="O12" s="100"/>
      <c r="P12" s="102"/>
    </row>
    <row r="13" spans="1:17" ht="64.5" customHeight="1" x14ac:dyDescent="0.2">
      <c r="A13" s="393" t="s">
        <v>152</v>
      </c>
      <c r="B13" s="391" t="s">
        <v>18</v>
      </c>
      <c r="C13" s="399" t="s">
        <v>154</v>
      </c>
      <c r="D13" s="104" t="s">
        <v>155</v>
      </c>
      <c r="E13" s="104" t="s">
        <v>156</v>
      </c>
      <c r="F13" s="400" t="s">
        <v>157</v>
      </c>
      <c r="G13" s="104" t="s">
        <v>137</v>
      </c>
      <c r="H13" s="399" t="s">
        <v>158</v>
      </c>
      <c r="I13" s="105"/>
      <c r="J13" s="106"/>
      <c r="K13" s="106"/>
      <c r="L13" s="106"/>
      <c r="M13" s="106"/>
      <c r="N13" s="106"/>
      <c r="O13" s="106"/>
      <c r="P13" s="107"/>
      <c r="Q13" s="107"/>
    </row>
    <row r="14" spans="1:17" ht="15" customHeight="1" thickTop="1" x14ac:dyDescent="0.2">
      <c r="A14" s="393"/>
      <c r="B14" s="391"/>
      <c r="C14" s="399"/>
      <c r="D14" s="108">
        <v>0.2</v>
      </c>
      <c r="E14" s="108">
        <f>'Encargos Sociais'!$F$23/100</f>
        <v>0</v>
      </c>
      <c r="F14" s="400"/>
      <c r="G14" s="108">
        <f>CITL!$B$18</f>
        <v>0</v>
      </c>
      <c r="H14" s="399"/>
      <c r="I14" s="105"/>
      <c r="J14" s="106"/>
      <c r="K14" s="106"/>
      <c r="L14" s="106"/>
      <c r="M14" s="106"/>
      <c r="N14" s="106"/>
      <c r="O14" s="106"/>
      <c r="P14" s="107"/>
      <c r="Q14" s="107"/>
    </row>
    <row r="15" spans="1:17" ht="15" customHeight="1" x14ac:dyDescent="0.2">
      <c r="A15" s="96" t="str">
        <f>A11</f>
        <v>Bombeiro Civil (CBO 5171-10) - 30h</v>
      </c>
      <c r="B15" s="160">
        <f>Postos!B17</f>
        <v>0</v>
      </c>
      <c r="C15" s="126">
        <f>($B$15/($B$11*5))*1.5</f>
        <v>0</v>
      </c>
      <c r="D15" s="126">
        <f>C15*$D$14</f>
        <v>0</v>
      </c>
      <c r="E15" s="127">
        <f>(C15+D15)*$E$14</f>
        <v>0</v>
      </c>
      <c r="F15" s="127">
        <f>C15+D15+E15</f>
        <v>0</v>
      </c>
      <c r="G15" s="127">
        <f>F15*$G$14</f>
        <v>0</v>
      </c>
      <c r="H15" s="158">
        <f>ROUND((F15+G15),2)</f>
        <v>0</v>
      </c>
      <c r="I15" s="105"/>
      <c r="N15" s="106"/>
      <c r="O15" s="106"/>
      <c r="P15" s="107"/>
      <c r="Q15" s="107"/>
    </row>
    <row r="16" spans="1:17" s="103" customFormat="1" ht="25.5" customHeight="1" thickBot="1" x14ac:dyDescent="0.3">
      <c r="A16" s="397" t="s">
        <v>193</v>
      </c>
      <c r="B16" s="397"/>
      <c r="C16" s="397"/>
      <c r="D16" s="397"/>
      <c r="E16" s="397"/>
      <c r="F16" s="397"/>
      <c r="G16" s="397"/>
      <c r="H16" s="397"/>
      <c r="I16" s="99"/>
      <c r="J16" s="100"/>
      <c r="K16" s="100"/>
      <c r="L16" s="100"/>
      <c r="M16" s="100"/>
      <c r="N16" s="100"/>
      <c r="O16" s="100"/>
      <c r="P16" s="102"/>
      <c r="Q16" s="102"/>
    </row>
    <row r="17" spans="1:17" ht="64.5" customHeight="1" x14ac:dyDescent="0.2">
      <c r="A17" s="390" t="s">
        <v>152</v>
      </c>
      <c r="B17" s="398" t="s">
        <v>18</v>
      </c>
      <c r="C17" s="399" t="s">
        <v>159</v>
      </c>
      <c r="D17" s="104" t="s">
        <v>155</v>
      </c>
      <c r="E17" s="104" t="s">
        <v>156</v>
      </c>
      <c r="F17" s="400" t="s">
        <v>157</v>
      </c>
      <c r="G17" s="104" t="s">
        <v>137</v>
      </c>
      <c r="H17" s="399" t="s">
        <v>158</v>
      </c>
      <c r="I17" s="105"/>
      <c r="J17" s="106"/>
      <c r="K17" s="106"/>
      <c r="L17" s="106"/>
      <c r="M17" s="106"/>
      <c r="N17" s="106"/>
      <c r="O17" s="106"/>
      <c r="P17" s="107"/>
      <c r="Q17" s="107"/>
    </row>
    <row r="18" spans="1:17" ht="15" customHeight="1" thickTop="1" x14ac:dyDescent="0.2">
      <c r="A18" s="390"/>
      <c r="B18" s="398"/>
      <c r="C18" s="399"/>
      <c r="D18" s="108">
        <v>0.2</v>
      </c>
      <c r="E18" s="108">
        <f>'Encargos Sociais'!$F$23/100</f>
        <v>0</v>
      </c>
      <c r="F18" s="400"/>
      <c r="G18" s="108">
        <f>CITL!$B$18</f>
        <v>0</v>
      </c>
      <c r="H18" s="399"/>
      <c r="I18" s="105"/>
      <c r="J18" s="106"/>
      <c r="K18" s="106"/>
      <c r="L18" s="106"/>
      <c r="M18" s="106"/>
      <c r="N18" s="106"/>
      <c r="O18" s="106"/>
      <c r="P18" s="107"/>
      <c r="Q18" s="107"/>
    </row>
    <row r="19" spans="1:17" ht="15" customHeight="1" x14ac:dyDescent="0.2">
      <c r="A19" s="96" t="str">
        <f>A11</f>
        <v>Bombeiro Civil (CBO 5171-10) - 30h</v>
      </c>
      <c r="B19" s="160">
        <f>Postos!B17</f>
        <v>0</v>
      </c>
      <c r="C19" s="126">
        <f>($B$19/($B$11*5))*2</f>
        <v>0</v>
      </c>
      <c r="D19" s="126">
        <f>C19*$D$18</f>
        <v>0</v>
      </c>
      <c r="E19" s="127">
        <f>(C19+D19)*$E$18</f>
        <v>0</v>
      </c>
      <c r="F19" s="127">
        <f>C19+D19+E19</f>
        <v>0</v>
      </c>
      <c r="G19" s="127">
        <f>F19*$G$18</f>
        <v>0</v>
      </c>
      <c r="H19" s="158">
        <f>ROUND((F19+G19),2)</f>
        <v>0</v>
      </c>
      <c r="I19" s="105"/>
      <c r="J19" s="106"/>
      <c r="K19" s="106"/>
      <c r="L19" s="106"/>
      <c r="M19" s="106"/>
      <c r="N19" s="106"/>
      <c r="O19" s="106"/>
      <c r="P19" s="107"/>
      <c r="Q19" s="107"/>
    </row>
    <row r="20" spans="1:17" s="103" customFormat="1" ht="25.5" customHeight="1" thickBot="1" x14ac:dyDescent="0.3">
      <c r="A20" s="392" t="s">
        <v>194</v>
      </c>
      <c r="B20" s="392"/>
      <c r="C20" s="392"/>
      <c r="D20" s="392"/>
      <c r="E20" s="392"/>
      <c r="F20" s="392"/>
      <c r="G20" s="392"/>
      <c r="H20" s="392"/>
      <c r="I20" s="99"/>
      <c r="J20" s="100"/>
      <c r="K20" s="100"/>
      <c r="L20" s="100"/>
      <c r="M20" s="100"/>
      <c r="N20" s="100"/>
      <c r="O20" s="100"/>
      <c r="P20" s="102"/>
      <c r="Q20" s="102"/>
    </row>
    <row r="21" spans="1:17" ht="64.5" customHeight="1" x14ac:dyDescent="0.2">
      <c r="A21" s="393" t="s">
        <v>152</v>
      </c>
      <c r="B21" s="394" t="s">
        <v>18</v>
      </c>
      <c r="C21" s="395" t="s">
        <v>160</v>
      </c>
      <c r="D21" s="171" t="s">
        <v>155</v>
      </c>
      <c r="E21" s="171" t="s">
        <v>156</v>
      </c>
      <c r="F21" s="396" t="s">
        <v>157</v>
      </c>
      <c r="G21" s="171" t="s">
        <v>137</v>
      </c>
      <c r="H21" s="395" t="s">
        <v>158</v>
      </c>
      <c r="I21" s="105"/>
      <c r="J21" s="106"/>
      <c r="K21" s="106"/>
      <c r="L21" s="106"/>
      <c r="M21" s="106"/>
      <c r="N21" s="106"/>
      <c r="O21" s="106"/>
      <c r="P21" s="107"/>
      <c r="Q21" s="107"/>
    </row>
    <row r="22" spans="1:17" ht="15" customHeight="1" x14ac:dyDescent="0.2">
      <c r="A22" s="393"/>
      <c r="B22" s="394"/>
      <c r="C22" s="395"/>
      <c r="D22" s="108">
        <v>0.2</v>
      </c>
      <c r="E22" s="108">
        <f>'Encargos Sociais'!$F$23/100</f>
        <v>0</v>
      </c>
      <c r="F22" s="396"/>
      <c r="G22" s="108">
        <f>CITL!$B$18</f>
        <v>0</v>
      </c>
      <c r="H22" s="395"/>
      <c r="I22" s="105"/>
      <c r="J22" s="106"/>
      <c r="K22" s="106"/>
      <c r="L22" s="106"/>
      <c r="M22" s="106"/>
      <c r="N22" s="106"/>
      <c r="O22" s="106"/>
      <c r="P22" s="107"/>
      <c r="Q22" s="107"/>
    </row>
    <row r="23" spans="1:17" ht="15" customHeight="1" x14ac:dyDescent="0.2">
      <c r="A23" s="96" t="str">
        <f>A11</f>
        <v>Bombeiro Civil (CBO 5171-10) - 30h</v>
      </c>
      <c r="B23" s="160">
        <f>Postos!B17</f>
        <v>0</v>
      </c>
      <c r="C23" s="126">
        <f>(((B23/(B11*5))*1.1428571)*1.2)*1.5</f>
        <v>0</v>
      </c>
      <c r="D23" s="126">
        <f>C23*$D$22</f>
        <v>0</v>
      </c>
      <c r="E23" s="127">
        <f>(C23+D23)*$E$22</f>
        <v>0</v>
      </c>
      <c r="F23" s="127">
        <f>C23+D23+E23</f>
        <v>0</v>
      </c>
      <c r="G23" s="127">
        <f>F23*$G$22</f>
        <v>0</v>
      </c>
      <c r="H23" s="158">
        <f>ROUND((F23+G23),2)</f>
        <v>0</v>
      </c>
      <c r="I23" s="105"/>
      <c r="J23" s="106"/>
      <c r="K23" s="106"/>
      <c r="L23" s="106"/>
      <c r="M23" s="106"/>
      <c r="N23" s="106"/>
      <c r="O23" s="106"/>
      <c r="P23" s="107"/>
      <c r="Q23" s="107"/>
    </row>
    <row r="24" spans="1:17" s="103" customFormat="1" ht="25.5" customHeight="1" thickBot="1" x14ac:dyDescent="0.3">
      <c r="A24" s="392" t="s">
        <v>195</v>
      </c>
      <c r="B24" s="392"/>
      <c r="C24" s="392"/>
      <c r="D24" s="392"/>
      <c r="E24" s="392"/>
      <c r="F24" s="392"/>
      <c r="G24" s="392"/>
      <c r="H24" s="392"/>
      <c r="I24" s="99"/>
      <c r="J24" s="100"/>
      <c r="K24" s="100"/>
      <c r="L24" s="100"/>
      <c r="M24" s="100"/>
      <c r="N24" s="100"/>
      <c r="O24" s="100"/>
      <c r="P24" s="102"/>
      <c r="Q24" s="102"/>
    </row>
    <row r="25" spans="1:17" ht="64.5" customHeight="1" x14ac:dyDescent="0.2">
      <c r="A25" s="393" t="s">
        <v>152</v>
      </c>
      <c r="B25" s="394" t="s">
        <v>18</v>
      </c>
      <c r="C25" s="395" t="s">
        <v>161</v>
      </c>
      <c r="D25" s="171" t="s">
        <v>155</v>
      </c>
      <c r="E25" s="171" t="s">
        <v>156</v>
      </c>
      <c r="F25" s="396" t="s">
        <v>157</v>
      </c>
      <c r="G25" s="171" t="s">
        <v>137</v>
      </c>
      <c r="H25" s="395" t="s">
        <v>162</v>
      </c>
      <c r="I25" s="105"/>
      <c r="J25" s="106"/>
      <c r="K25" s="106"/>
      <c r="L25" s="106"/>
      <c r="M25" s="106"/>
      <c r="N25" s="106"/>
      <c r="O25" s="106"/>
      <c r="P25" s="107"/>
      <c r="Q25" s="107"/>
    </row>
    <row r="26" spans="1:17" ht="15" customHeight="1" x14ac:dyDescent="0.2">
      <c r="A26" s="393"/>
      <c r="B26" s="394"/>
      <c r="C26" s="395"/>
      <c r="D26" s="108">
        <v>0.2</v>
      </c>
      <c r="E26" s="108">
        <f>'Encargos Sociais'!$F$23/100</f>
        <v>0</v>
      </c>
      <c r="F26" s="396"/>
      <c r="G26" s="108">
        <f>CITL!$B$18</f>
        <v>0</v>
      </c>
      <c r="H26" s="395"/>
      <c r="I26" s="105"/>
      <c r="J26" s="106"/>
      <c r="K26" s="106"/>
      <c r="L26" s="106"/>
      <c r="M26" s="106"/>
      <c r="N26" s="106"/>
      <c r="O26" s="106"/>
      <c r="P26" s="107"/>
      <c r="Q26" s="107"/>
    </row>
    <row r="27" spans="1:17" ht="15" customHeight="1" x14ac:dyDescent="0.2">
      <c r="A27" s="96" t="str">
        <f>A11</f>
        <v>Bombeiro Civil (CBO 5171-10) - 30h</v>
      </c>
      <c r="B27" s="160">
        <f>Postos!B17</f>
        <v>0</v>
      </c>
      <c r="C27" s="126">
        <f>(((B27/(B11*5))*1.1428571)*1.2)*2</f>
        <v>0</v>
      </c>
      <c r="D27" s="126">
        <f>C27*$D$26</f>
        <v>0</v>
      </c>
      <c r="E27" s="127">
        <f>(C27+D27)*$E$26</f>
        <v>0</v>
      </c>
      <c r="F27" s="127">
        <f>C27+D27+E27</f>
        <v>0</v>
      </c>
      <c r="G27" s="127">
        <f>F27*$G$26</f>
        <v>0</v>
      </c>
      <c r="H27" s="158">
        <f>ROUND((F27+G27),2)</f>
        <v>0</v>
      </c>
      <c r="I27" s="105"/>
      <c r="J27" s="106"/>
      <c r="K27" s="109"/>
      <c r="L27" s="106"/>
      <c r="M27" s="106"/>
      <c r="N27" s="106"/>
      <c r="O27" s="106"/>
      <c r="P27" s="107"/>
      <c r="Q27" s="107"/>
    </row>
    <row r="28" spans="1:17" s="103" customFormat="1" ht="25.5" customHeight="1" thickBot="1" x14ac:dyDescent="0.3">
      <c r="A28" s="388"/>
      <c r="B28" s="388"/>
      <c r="C28" s="388"/>
      <c r="D28" s="388"/>
      <c r="E28" s="388"/>
      <c r="F28" s="388"/>
      <c r="G28" s="388"/>
      <c r="H28" s="388"/>
      <c r="I28" s="100"/>
      <c r="J28" s="100"/>
      <c r="K28" s="100"/>
      <c r="L28" s="100"/>
      <c r="M28" s="100"/>
      <c r="N28" s="100"/>
      <c r="O28" s="100"/>
      <c r="P28" s="100"/>
      <c r="Q28" s="102"/>
    </row>
    <row r="29" spans="1:17" ht="25.5" customHeight="1" x14ac:dyDescent="0.2">
      <c r="A29" s="389"/>
      <c r="B29" s="389" t="s">
        <v>163</v>
      </c>
      <c r="C29" s="389"/>
      <c r="D29" s="389"/>
      <c r="E29" s="110"/>
      <c r="F29" s="389" t="s">
        <v>164</v>
      </c>
      <c r="G29" s="389"/>
      <c r="H29" s="389"/>
      <c r="I29" s="106"/>
      <c r="J29" s="106"/>
      <c r="K29" s="106"/>
      <c r="L29" s="106"/>
      <c r="M29" s="106"/>
      <c r="N29" s="106"/>
      <c r="O29" s="106"/>
      <c r="P29" s="106"/>
      <c r="Q29" s="107"/>
    </row>
    <row r="30" spans="1:17" ht="60.75" customHeight="1" x14ac:dyDescent="0.2">
      <c r="A30" s="390" t="s">
        <v>152</v>
      </c>
      <c r="B30" s="391" t="s">
        <v>165</v>
      </c>
      <c r="C30" s="170" t="s">
        <v>137</v>
      </c>
      <c r="D30" s="391" t="s">
        <v>166</v>
      </c>
      <c r="E30" s="111"/>
      <c r="F30" s="391" t="s">
        <v>165</v>
      </c>
      <c r="G30" s="170" t="s">
        <v>137</v>
      </c>
      <c r="H30" s="391" t="s">
        <v>167</v>
      </c>
      <c r="I30" s="106"/>
      <c r="J30" s="106"/>
      <c r="K30" s="106"/>
      <c r="L30" s="106"/>
      <c r="M30" s="106"/>
      <c r="N30" s="106"/>
      <c r="O30" s="106"/>
      <c r="P30" s="106"/>
      <c r="Q30" s="107"/>
    </row>
    <row r="31" spans="1:17" ht="15" customHeight="1" x14ac:dyDescent="0.2">
      <c r="A31" s="390"/>
      <c r="B31" s="391"/>
      <c r="C31" s="112">
        <f>CITL!B18</f>
        <v>0</v>
      </c>
      <c r="D31" s="391"/>
      <c r="E31" s="113"/>
      <c r="F31" s="391"/>
      <c r="G31" s="112">
        <f>CITL!B18</f>
        <v>0</v>
      </c>
      <c r="H31" s="391"/>
      <c r="I31" s="106"/>
      <c r="J31" s="106"/>
      <c r="K31" s="106"/>
      <c r="L31" s="106"/>
      <c r="M31" s="106"/>
      <c r="N31" s="106"/>
      <c r="O31" s="106"/>
      <c r="P31" s="106"/>
      <c r="Q31" s="107"/>
    </row>
    <row r="32" spans="1:17" ht="15" customHeight="1" x14ac:dyDescent="0.2">
      <c r="A32" s="96" t="str">
        <f>A11</f>
        <v>Bombeiro Civil (CBO 5171-10) - 30h</v>
      </c>
      <c r="B32" s="159">
        <f>Postos!J15*2</f>
        <v>0</v>
      </c>
      <c r="C32" s="127">
        <f>B32*$C$31</f>
        <v>0</v>
      </c>
      <c r="D32" s="158">
        <f>ROUND((B32+C32),2)</f>
        <v>0</v>
      </c>
      <c r="E32" s="114"/>
      <c r="F32" s="128">
        <f>Postos!$H$15</f>
        <v>0</v>
      </c>
      <c r="G32" s="127">
        <f>F32*$G$31</f>
        <v>0</v>
      </c>
      <c r="H32" s="158">
        <f>ROUND((F32+G32),2)</f>
        <v>0</v>
      </c>
      <c r="I32" s="106"/>
      <c r="J32" s="106"/>
      <c r="K32" s="106"/>
      <c r="L32" s="106"/>
      <c r="M32" s="106"/>
      <c r="N32" s="106"/>
      <c r="O32" s="106"/>
      <c r="P32" s="106"/>
      <c r="Q32" s="107"/>
    </row>
    <row r="33" spans="1:24" x14ac:dyDescent="0.2">
      <c r="A33" s="4"/>
      <c r="B33" s="4"/>
      <c r="C33" s="4"/>
      <c r="D33" s="4"/>
      <c r="E33" s="4"/>
      <c r="F33" s="4"/>
      <c r="G33" s="4"/>
      <c r="H33" s="4"/>
      <c r="I33" s="106"/>
      <c r="J33" s="106"/>
      <c r="K33" s="106"/>
      <c r="L33" s="106"/>
      <c r="M33" s="106"/>
      <c r="N33" s="106"/>
      <c r="O33" s="106"/>
      <c r="P33" s="106"/>
      <c r="Q33" s="107"/>
    </row>
    <row r="34" spans="1:24" ht="12.75" customHeight="1" x14ac:dyDescent="0.2">
      <c r="A34" s="387" t="s">
        <v>168</v>
      </c>
      <c r="B34" s="387"/>
      <c r="C34" s="387"/>
      <c r="D34" s="387"/>
      <c r="E34" s="387"/>
      <c r="F34" s="387"/>
      <c r="G34" s="387"/>
      <c r="H34" s="387"/>
      <c r="I34" s="106"/>
      <c r="J34" s="106"/>
      <c r="K34" s="106"/>
      <c r="L34" s="106"/>
      <c r="M34" s="106"/>
      <c r="N34" s="106"/>
      <c r="O34" s="106"/>
      <c r="P34" s="106"/>
      <c r="Q34" s="107"/>
    </row>
    <row r="35" spans="1:24" ht="12.75" customHeight="1" x14ac:dyDescent="0.2">
      <c r="A35" s="311" t="s">
        <v>169</v>
      </c>
      <c r="B35" s="311"/>
      <c r="C35" s="311"/>
      <c r="D35" s="311"/>
      <c r="E35" s="311"/>
      <c r="F35" s="311"/>
      <c r="G35" s="311"/>
      <c r="H35" s="311"/>
      <c r="I35" s="115"/>
      <c r="J35" s="115"/>
      <c r="K35" s="115"/>
      <c r="L35" s="115"/>
      <c r="M35" s="115"/>
      <c r="N35" s="115"/>
      <c r="O35" s="115"/>
      <c r="P35" s="115"/>
      <c r="Q35" s="115"/>
      <c r="R35" s="115"/>
    </row>
    <row r="36" spans="1:24" ht="12.75" customHeight="1" x14ac:dyDescent="0.2">
      <c r="A36" s="387" t="s">
        <v>170</v>
      </c>
      <c r="B36" s="387"/>
      <c r="C36" s="387"/>
      <c r="D36" s="387"/>
      <c r="E36" s="387"/>
      <c r="F36" s="387"/>
      <c r="G36" s="387"/>
      <c r="H36" s="387"/>
      <c r="I36" s="115"/>
      <c r="J36" s="115"/>
      <c r="K36" s="115"/>
      <c r="L36" s="115"/>
      <c r="M36" s="115"/>
      <c r="N36" s="115"/>
      <c r="O36" s="115"/>
      <c r="P36" s="115"/>
      <c r="Q36" s="115"/>
      <c r="R36" s="115"/>
    </row>
    <row r="37" spans="1:24" ht="12.75" customHeight="1" x14ac:dyDescent="0.2">
      <c r="A37" s="387" t="s">
        <v>171</v>
      </c>
      <c r="B37" s="387"/>
      <c r="C37" s="387"/>
      <c r="D37" s="387"/>
      <c r="E37" s="387"/>
      <c r="F37" s="387"/>
      <c r="G37" s="387"/>
      <c r="H37" s="387"/>
      <c r="I37" s="115"/>
      <c r="J37" s="115"/>
      <c r="K37" s="115"/>
      <c r="L37" s="115"/>
      <c r="M37" s="115"/>
      <c r="N37" s="115"/>
      <c r="O37" s="115"/>
      <c r="P37" s="115"/>
      <c r="Q37" s="115"/>
      <c r="R37" s="115"/>
    </row>
    <row r="38" spans="1:24" ht="12.75" customHeight="1" x14ac:dyDescent="0.2">
      <c r="A38" s="387" t="s">
        <v>172</v>
      </c>
      <c r="B38" s="387"/>
      <c r="C38" s="387"/>
      <c r="D38" s="387"/>
      <c r="E38" s="387"/>
      <c r="F38" s="387"/>
      <c r="G38" s="387"/>
      <c r="H38" s="387"/>
      <c r="Q38" s="115"/>
      <c r="R38" s="115"/>
      <c r="S38" s="116"/>
      <c r="T38" s="117"/>
    </row>
    <row r="39" spans="1:24" x14ac:dyDescent="0.2">
      <c r="A39" s="172" t="s">
        <v>173</v>
      </c>
      <c r="B39" s="172"/>
      <c r="C39" s="172"/>
      <c r="D39" s="172"/>
      <c r="E39" s="172"/>
      <c r="F39" s="172"/>
      <c r="G39" s="172"/>
      <c r="H39" s="172"/>
      <c r="Q39" s="115"/>
      <c r="R39" s="115"/>
      <c r="S39" s="116"/>
      <c r="T39" s="117"/>
    </row>
    <row r="40" spans="1:24" x14ac:dyDescent="0.2">
      <c r="A40" s="4"/>
      <c r="B40" s="4"/>
      <c r="C40" s="4"/>
      <c r="D40" s="4"/>
      <c r="E40" s="4"/>
      <c r="F40" s="4"/>
      <c r="G40" s="4"/>
      <c r="H40" s="4"/>
      <c r="Q40" s="115"/>
      <c r="R40" s="115"/>
      <c r="S40" s="116"/>
      <c r="T40" s="117"/>
      <c r="W40" s="118"/>
      <c r="X40" s="118"/>
    </row>
    <row r="41" spans="1:24" x14ac:dyDescent="0.2">
      <c r="A41" s="119"/>
      <c r="B41" s="115"/>
      <c r="C41" s="115"/>
      <c r="D41" s="115"/>
      <c r="E41" s="115"/>
      <c r="F41" s="115"/>
      <c r="G41" s="115"/>
      <c r="H41" s="115"/>
      <c r="R41" s="115"/>
      <c r="S41" s="116"/>
      <c r="T41" s="117"/>
    </row>
    <row r="42" spans="1:24" x14ac:dyDescent="0.2">
      <c r="A42" s="119"/>
      <c r="B42" s="115"/>
      <c r="C42" s="115"/>
      <c r="D42" s="115"/>
      <c r="E42" s="115"/>
      <c r="F42" s="115"/>
      <c r="G42" s="115"/>
      <c r="H42" s="115"/>
    </row>
    <row r="43" spans="1:24" x14ac:dyDescent="0.2">
      <c r="A43" s="119"/>
      <c r="B43" s="115"/>
      <c r="C43" s="115"/>
      <c r="D43" s="115"/>
      <c r="E43" s="115"/>
      <c r="F43" s="115"/>
      <c r="G43" s="115"/>
      <c r="H43" s="115"/>
      <c r="S43" s="116"/>
      <c r="T43" s="116"/>
    </row>
    <row r="51" spans="1:15" x14ac:dyDescent="0.2">
      <c r="I51" s="120"/>
      <c r="J51" s="120"/>
      <c r="K51" s="120"/>
      <c r="L51" s="120"/>
      <c r="M51" s="120"/>
      <c r="N51" s="120"/>
      <c r="O51" s="120"/>
    </row>
    <row r="56" spans="1:15" x14ac:dyDescent="0.2">
      <c r="G56" s="120"/>
      <c r="H56" s="120"/>
    </row>
    <row r="58" spans="1:15" x14ac:dyDescent="0.2">
      <c r="A58" s="121"/>
      <c r="B58" s="120"/>
      <c r="C58" s="120"/>
      <c r="D58" s="120"/>
      <c r="E58" s="120"/>
      <c r="F58" s="120"/>
    </row>
  </sheetData>
  <sheetProtection algorithmName="SHA-512" hashValue="5M2Dqo1VFhIGNEWf8XrvJMIBX1Mam0VVCPSokLsxsSZ3TLd/WoNaUhsbjYaCUH5kaG+XQxIHb04Y2+4VZjGMaw==" saltValue="FdDDCgJ83pgL4C9inLwINw==" spinCount="100000" sheet="1" objects="1" scenarios="1" selectLockedCells="1"/>
  <mergeCells count="44">
    <mergeCell ref="A1:H1"/>
    <mergeCell ref="A2:H2"/>
    <mergeCell ref="A3:H3"/>
    <mergeCell ref="A5:H5"/>
    <mergeCell ref="A6:H6"/>
    <mergeCell ref="A7:H7"/>
    <mergeCell ref="A8:H8"/>
    <mergeCell ref="A12:H12"/>
    <mergeCell ref="A13:A14"/>
    <mergeCell ref="B13:B14"/>
    <mergeCell ref="C13:C14"/>
    <mergeCell ref="F13:F14"/>
    <mergeCell ref="H13:H14"/>
    <mergeCell ref="A16:H16"/>
    <mergeCell ref="A17:A18"/>
    <mergeCell ref="B17:B18"/>
    <mergeCell ref="C17:C18"/>
    <mergeCell ref="F17:F18"/>
    <mergeCell ref="H17:H18"/>
    <mergeCell ref="A20:H20"/>
    <mergeCell ref="A21:A22"/>
    <mergeCell ref="B21:B22"/>
    <mergeCell ref="C21:C22"/>
    <mergeCell ref="F21:F22"/>
    <mergeCell ref="H21:H22"/>
    <mergeCell ref="A24:H24"/>
    <mergeCell ref="A25:A26"/>
    <mergeCell ref="B25:B26"/>
    <mergeCell ref="C25:C26"/>
    <mergeCell ref="F25:F26"/>
    <mergeCell ref="H25:H26"/>
    <mergeCell ref="A28:H28"/>
    <mergeCell ref="A29:D29"/>
    <mergeCell ref="F29:H29"/>
    <mergeCell ref="A30:A31"/>
    <mergeCell ref="B30:B31"/>
    <mergeCell ref="D30:D31"/>
    <mergeCell ref="F30:F31"/>
    <mergeCell ref="H30:H31"/>
    <mergeCell ref="A34:H34"/>
    <mergeCell ref="A35:H35"/>
    <mergeCell ref="A36:H36"/>
    <mergeCell ref="A37:H37"/>
    <mergeCell ref="A38:H38"/>
  </mergeCells>
  <dataValidations count="1">
    <dataValidation allowBlank="1" showInputMessage="1" showErrorMessage="1" errorTitle="Pare !!!" error="Pare !!!" sqref="T43">
      <formula1>0</formula1>
      <formula2>0</formula2>
    </dataValidation>
  </dataValidations>
  <printOptions horizontalCentered="1"/>
  <pageMargins left="0.11811023622047245" right="0.11811023622047245" top="0.67" bottom="0.27559055118110237" header="0.15748031496062992" footer="3.937007874015748E-2"/>
  <pageSetup paperSize="9" scale="65" firstPageNumber="0" orientation="portrait" horizontalDpi="300" verticalDpi="300" r:id="rId1"/>
  <headerFooter>
    <oddHeader>&amp;C&amp;G&amp;R&amp;8&amp;P</oddHeader>
    <oddFooter>&amp;L&amp;8&amp;G
  &amp;"Arial,Negrito"&amp;K08-023 SCCAT/CFIC/SECOFC</oddFooter>
  </headerFooter>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K20"/>
  <sheetViews>
    <sheetView showGridLines="0" view="pageBreakPreview" zoomScaleNormal="100" workbookViewId="0">
      <selection activeCell="C12" sqref="C12"/>
    </sheetView>
  </sheetViews>
  <sheetFormatPr defaultRowHeight="12.75" x14ac:dyDescent="0.2"/>
  <cols>
    <col min="1" max="1" width="14.7109375" style="122" customWidth="1"/>
    <col min="2" max="2" width="39.28515625" style="136" customWidth="1"/>
    <col min="3" max="3" width="14.7109375" style="122" customWidth="1"/>
    <col min="4" max="4" width="59.28515625" style="122" customWidth="1"/>
    <col min="5" max="5" width="14.7109375" style="122" customWidth="1"/>
    <col min="6" max="6" width="14.140625" style="122" customWidth="1"/>
    <col min="7" max="10" width="17.140625" style="122" customWidth="1"/>
    <col min="11" max="11" width="19.85546875" style="122" customWidth="1"/>
    <col min="12" max="12" width="17.140625" style="122" customWidth="1"/>
    <col min="13" max="13" width="34.28515625" style="122" customWidth="1"/>
    <col min="14" max="14" width="17.7109375" style="122" customWidth="1"/>
    <col min="15" max="15" width="13.42578125" style="122" customWidth="1"/>
    <col min="16" max="17" width="11.42578125" style="122" customWidth="1"/>
    <col min="18" max="18" width="16.5703125" style="122" customWidth="1"/>
    <col min="19" max="1025" width="11.42578125" style="122" customWidth="1"/>
  </cols>
  <sheetData>
    <row r="1" spans="1:5" ht="18" x14ac:dyDescent="0.25">
      <c r="A1" s="353" t="str">
        <f>Postos!A1:W1</f>
        <v>TRIBUNAL REGIONAL ELEITORAL DO PARANÁ</v>
      </c>
      <c r="B1" s="353"/>
      <c r="C1" s="353"/>
      <c r="D1" s="353"/>
      <c r="E1" s="353"/>
    </row>
    <row r="2" spans="1:5" ht="15" customHeight="1" x14ac:dyDescent="0.2">
      <c r="A2" s="413" t="str">
        <f>Postos!A2:W2</f>
        <v>Planilha de Custos e Formação de Preços - Base Licitante</v>
      </c>
      <c r="B2" s="413"/>
      <c r="C2" s="413"/>
      <c r="D2" s="413"/>
      <c r="E2" s="413"/>
    </row>
    <row r="3" spans="1:5" ht="15" customHeight="1" x14ac:dyDescent="0.2">
      <c r="A3" s="355" t="str">
        <f>Postos!A3:W3</f>
        <v>Serviços de Bombeiro Civil</v>
      </c>
      <c r="B3" s="355"/>
      <c r="C3" s="355"/>
      <c r="D3" s="355"/>
      <c r="E3" s="355"/>
    </row>
    <row r="4" spans="1:5" ht="15" customHeight="1" x14ac:dyDescent="0.2">
      <c r="A4" s="163"/>
      <c r="B4" s="164"/>
      <c r="C4" s="163"/>
      <c r="D4" s="163"/>
      <c r="E4" s="163"/>
    </row>
    <row r="5" spans="1:5" ht="15" customHeight="1" x14ac:dyDescent="0.2">
      <c r="A5" s="414" t="str">
        <f>Postos!A9:W9</f>
        <v>Empresa</v>
      </c>
      <c r="B5" s="414"/>
      <c r="C5" s="414"/>
      <c r="D5" s="414"/>
      <c r="E5" s="414"/>
    </row>
    <row r="6" spans="1:5" ht="15" customHeight="1" x14ac:dyDescent="0.2">
      <c r="A6" s="415" t="str">
        <f>Postos!A10:W10</f>
        <v>CNPJ</v>
      </c>
      <c r="B6" s="415"/>
      <c r="C6" s="415"/>
      <c r="D6" s="415"/>
      <c r="E6" s="415"/>
    </row>
    <row r="7" spans="1:5" ht="15" customHeight="1" x14ac:dyDescent="0.2">
      <c r="A7" s="411"/>
      <c r="B7" s="411"/>
      <c r="C7" s="411"/>
      <c r="D7" s="411"/>
      <c r="E7" s="411"/>
    </row>
    <row r="8" spans="1:5" s="123" customFormat="1" ht="25.5" customHeight="1" x14ac:dyDescent="0.2">
      <c r="A8" s="344" t="s">
        <v>174</v>
      </c>
      <c r="B8" s="344"/>
      <c r="C8" s="344"/>
      <c r="D8" s="344"/>
      <c r="E8" s="344"/>
    </row>
    <row r="9" spans="1:5" ht="45" customHeight="1" x14ac:dyDescent="0.2">
      <c r="A9" s="129"/>
      <c r="B9" s="412" t="str">
        <f>Postos!A17</f>
        <v>Bombeiro Civil (CBO 5171-10) - 30h</v>
      </c>
      <c r="C9" s="412"/>
      <c r="D9" s="412"/>
      <c r="E9" s="129"/>
    </row>
    <row r="10" spans="1:5" ht="15" customHeight="1" x14ac:dyDescent="0.2">
      <c r="A10" s="129"/>
      <c r="B10" s="130"/>
      <c r="C10" s="129"/>
      <c r="D10" s="129"/>
      <c r="E10" s="129"/>
    </row>
    <row r="11" spans="1:5" s="124" customFormat="1" ht="15" customHeight="1" x14ac:dyDescent="0.2">
      <c r="A11" s="131"/>
      <c r="B11" s="132" t="s">
        <v>187</v>
      </c>
      <c r="C11" s="274">
        <v>0</v>
      </c>
      <c r="D11" s="165"/>
      <c r="E11" s="131"/>
    </row>
    <row r="12" spans="1:5" s="124" customFormat="1" ht="15" customHeight="1" x14ac:dyDescent="0.2">
      <c r="A12" s="131"/>
      <c r="B12" s="132" t="s">
        <v>188</v>
      </c>
      <c r="C12" s="274">
        <v>0</v>
      </c>
      <c r="D12" s="165"/>
      <c r="E12" s="131"/>
    </row>
    <row r="13" spans="1:5" s="124" customFormat="1" ht="15" customHeight="1" x14ac:dyDescent="0.2">
      <c r="A13" s="131"/>
      <c r="B13" s="131"/>
      <c r="C13" s="131"/>
      <c r="D13" s="131"/>
      <c r="E13" s="131"/>
    </row>
    <row r="14" spans="1:5" s="124" customFormat="1" ht="15" customHeight="1" x14ac:dyDescent="0.2">
      <c r="A14" s="131"/>
      <c r="B14" s="162" t="s">
        <v>175</v>
      </c>
      <c r="C14" s="137">
        <f>ROUND(((Postos!B17)/30*C11),2)</f>
        <v>0</v>
      </c>
      <c r="D14" s="133" t="s">
        <v>176</v>
      </c>
      <c r="E14" s="131"/>
    </row>
    <row r="15" spans="1:5" s="124" customFormat="1" ht="15" customHeight="1" x14ac:dyDescent="0.2">
      <c r="A15" s="131"/>
      <c r="B15" s="162" t="s">
        <v>177</v>
      </c>
      <c r="C15" s="137">
        <f>ROUND((('Encargos Sociais'!$F$23/100)*C14),2)</f>
        <v>0</v>
      </c>
      <c r="D15" s="133" t="s">
        <v>178</v>
      </c>
      <c r="E15" s="131"/>
    </row>
    <row r="16" spans="1:5" s="124" customFormat="1" ht="15" customHeight="1" x14ac:dyDescent="0.2">
      <c r="A16" s="131"/>
      <c r="B16" s="162" t="s">
        <v>179</v>
      </c>
      <c r="C16" s="137">
        <f>Postos!$H$15*C12</f>
        <v>0</v>
      </c>
      <c r="D16" s="133" t="s">
        <v>180</v>
      </c>
      <c r="E16" s="131"/>
    </row>
    <row r="17" spans="1:5" s="124" customFormat="1" ht="15" customHeight="1" x14ac:dyDescent="0.2">
      <c r="A17" s="131"/>
      <c r="B17" s="162" t="s">
        <v>181</v>
      </c>
      <c r="C17" s="137">
        <f>(Postos!$J$15*Postos!$K$15)*C12</f>
        <v>0</v>
      </c>
      <c r="D17" s="133" t="s">
        <v>182</v>
      </c>
      <c r="E17" s="131"/>
    </row>
    <row r="18" spans="1:5" s="124" customFormat="1" ht="15" customHeight="1" x14ac:dyDescent="0.2">
      <c r="A18" s="131"/>
      <c r="B18" s="1" t="s">
        <v>183</v>
      </c>
      <c r="C18" s="138">
        <f>SUM(C14:C17)</f>
        <v>0</v>
      </c>
      <c r="D18" s="134"/>
      <c r="E18" s="131"/>
    </row>
    <row r="19" spans="1:5" s="124" customFormat="1" ht="15" customHeight="1" x14ac:dyDescent="0.2">
      <c r="A19" s="131"/>
      <c r="B19" s="162" t="s">
        <v>184</v>
      </c>
      <c r="C19" s="137">
        <f>ROUND((CITL!$B$18*C18),2)</f>
        <v>0</v>
      </c>
      <c r="D19" s="133" t="s">
        <v>185</v>
      </c>
      <c r="E19" s="131"/>
    </row>
    <row r="20" spans="1:5" s="124" customFormat="1" ht="15" customHeight="1" x14ac:dyDescent="0.2">
      <c r="A20" s="131"/>
      <c r="B20" s="1" t="s">
        <v>186</v>
      </c>
      <c r="C20" s="138">
        <f>C18+C19</f>
        <v>0</v>
      </c>
      <c r="D20" s="135"/>
      <c r="E20" s="131"/>
    </row>
  </sheetData>
  <sheetProtection algorithmName="SHA-512" hashValue="nam+wO5OFHj9uWgJ++DbBjb90MBp/ItpXuUJf65FLIci6Hl+tTxJme07XSM/vdKY3ijeW5zmPRg9zWp5lu3Ydw==" saltValue="x50Fin4uQVXtxxubO/Pn0A==" spinCount="100000" sheet="1" objects="1" scenarios="1" selectLockedCells="1"/>
  <mergeCells count="8">
    <mergeCell ref="A7:E7"/>
    <mergeCell ref="A8:E8"/>
    <mergeCell ref="B9:D9"/>
    <mergeCell ref="A1:E1"/>
    <mergeCell ref="A2:E2"/>
    <mergeCell ref="A3:E3"/>
    <mergeCell ref="A5:E5"/>
    <mergeCell ref="A6:E6"/>
  </mergeCells>
  <printOptions horizontalCentered="1"/>
  <pageMargins left="0.23622047244094491" right="0.19685039370078741" top="0.73" bottom="0.27559055118110237" header="0.19685039370078741" footer="7.874015748031496E-2"/>
  <pageSetup paperSize="9" scale="69" firstPageNumber="0" orientation="portrait" horizontalDpi="300" verticalDpi="300" r:id="rId1"/>
  <headerFooter>
    <oddHeader>&amp;C&amp;G&amp;R&amp;8&amp;P</oddHeader>
    <oddFooter>&amp;L&amp;8&amp;G
   &amp;"Arial,Negrito"&amp;K0070C0SCCAT/CFIC/SECFC</oddFooter>
  </headerFooter>
  <legacyDrawingHF r:id="rId2"/>
</worksheet>
</file>

<file path=docProps/app.xml><?xml version="1.0" encoding="utf-8"?>
<Properties xmlns="http://schemas.openxmlformats.org/officeDocument/2006/extended-properties" xmlns:vt="http://schemas.openxmlformats.org/officeDocument/2006/docPropsVTypes">
  <Template/>
  <TotalTime>163</TotalTime>
  <Application>Microsoft Excel</Application>
  <DocSecurity>0</DocSecurity>
  <ScaleCrop>false</ScaleCrop>
  <HeadingPairs>
    <vt:vector size="4" baseType="variant">
      <vt:variant>
        <vt:lpstr>Planilhas</vt:lpstr>
      </vt:variant>
      <vt:variant>
        <vt:i4>6</vt:i4>
      </vt:variant>
      <vt:variant>
        <vt:lpstr>Intervalos nomeados</vt:lpstr>
      </vt:variant>
      <vt:variant>
        <vt:i4>8</vt:i4>
      </vt:variant>
    </vt:vector>
  </HeadingPairs>
  <TitlesOfParts>
    <vt:vector size="14" baseType="lpstr">
      <vt:lpstr>Postos</vt:lpstr>
      <vt:lpstr>Encargos Sociais</vt:lpstr>
      <vt:lpstr>CITL</vt:lpstr>
      <vt:lpstr>Insumos</vt:lpstr>
      <vt:lpstr>Hora Extra</vt:lpstr>
      <vt:lpstr>Fiscalização</vt:lpstr>
      <vt:lpstr>CITL!Area_de_impressao</vt:lpstr>
      <vt:lpstr>'Encargos Sociais'!Area_de_impressao</vt:lpstr>
      <vt:lpstr>Fiscalização!Area_de_impressao</vt:lpstr>
      <vt:lpstr>'Hora Extra'!Area_de_impressao</vt:lpstr>
      <vt:lpstr>Insumos!Area_de_impressao</vt:lpstr>
      <vt:lpstr>'Encargos Sociais'!Titulos_de_impressao</vt:lpstr>
      <vt:lpstr>'Hora Extra'!Titulos_de_impressao</vt:lpstr>
      <vt:lpstr>Insumos!Titulos_de_impressao</vt:lpstr>
    </vt:vector>
  </TitlesOfParts>
  <Company>Justiça Eleitoral</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Ana Maria</dc:creator>
  <dc:description/>
  <cp:lastModifiedBy>Eduardo</cp:lastModifiedBy>
  <cp:revision>2</cp:revision>
  <cp:lastPrinted>2022-08-23T17:04:30Z</cp:lastPrinted>
  <dcterms:created xsi:type="dcterms:W3CDTF">2002-06-10T15:51:10Z</dcterms:created>
  <dcterms:modified xsi:type="dcterms:W3CDTF">2022-08-23T17:05:43Z</dcterms:modified>
  <dc:language>pt-BR</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15.0300</vt:lpwstr>
  </property>
  <property fmtid="{D5CDD505-2E9C-101B-9397-08002B2CF9AE}" pid="3" name="Company">
    <vt:lpwstr>Justiça Eleitoral</vt:lpwstr>
  </property>
  <property fmtid="{D5CDD505-2E9C-101B-9397-08002B2CF9AE}" pid="4" name="DocSecurity">
    <vt:i4>0</vt:i4>
  </property>
  <property fmtid="{D5CDD505-2E9C-101B-9397-08002B2CF9AE}" pid="5" name="HyperlinksChanged">
    <vt:bool>false</vt:bool>
  </property>
  <property fmtid="{D5CDD505-2E9C-101B-9397-08002B2CF9AE}" pid="6" name="LinksUpToDate">
    <vt:bool>false</vt:bool>
  </property>
  <property fmtid="{D5CDD505-2E9C-101B-9397-08002B2CF9AE}" pid="7" name="ScaleCrop">
    <vt:bool>false</vt:bool>
  </property>
  <property fmtid="{D5CDD505-2E9C-101B-9397-08002B2CF9AE}" pid="8" name="ShareDoc">
    <vt:bool>false</vt:bool>
  </property>
</Properties>
</file>