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0\"/>
    </mc:Choice>
  </mc:AlternateContent>
  <bookViews>
    <workbookView xWindow="0" yWindow="0" windowWidth="19320" windowHeight="6930" tabRatio="923"/>
  </bookViews>
  <sheets>
    <sheet name="ESTIMATIVA POR POSTO" sheetId="34" r:id="rId1"/>
    <sheet name="ENCARGOS SOCIAIS" sheetId="36" r:id="rId2"/>
    <sheet name="CITL" sheetId="33" r:id="rId3"/>
    <sheet name="HORA EXTRA" sheetId="38" r:id="rId4"/>
    <sheet name="INSUMO" sheetId="40" r:id="rId5"/>
  </sheets>
  <definedNames>
    <definedName name="_xlnm.Print_Area" localSheetId="2">CITL!$A$1:$B$23</definedName>
    <definedName name="_xlnm.Print_Area" localSheetId="1">'ENCARGOS SOCIAIS'!$A$1:$H$69</definedName>
    <definedName name="_xlnm.Print_Area" localSheetId="0">'ESTIMATIVA POR POSTO'!$A$1:$Q$37</definedName>
    <definedName name="_xlnm.Print_Area" localSheetId="3">'HORA EXTRA'!$A$1:$I$54</definedName>
    <definedName name="_xlnm.Print_Area" localSheetId="4">INSUMO!$A$1:$B$12</definedName>
    <definedName name="_xlnm.Print_Titles" localSheetId="1">'ENCARGOS SOCIAIS'!$1:$4</definedName>
  </definedNames>
  <calcPr calcId="152511"/>
</workbook>
</file>

<file path=xl/calcChain.xml><?xml version="1.0" encoding="utf-8"?>
<calcChain xmlns="http://schemas.openxmlformats.org/spreadsheetml/2006/main">
  <c r="J17" i="34" l="1"/>
  <c r="J16" i="34"/>
  <c r="J15" i="34"/>
  <c r="G44" i="38" l="1"/>
  <c r="F16" i="34"/>
  <c r="F17" i="34"/>
  <c r="F15" i="34"/>
  <c r="A6" i="40" l="1"/>
  <c r="A5" i="40"/>
  <c r="A3" i="40"/>
  <c r="A2" i="40"/>
  <c r="A1" i="40"/>
  <c r="F21" i="36" l="1"/>
  <c r="F30" i="36" l="1"/>
  <c r="M17" i="34" l="1"/>
  <c r="M15" i="34"/>
  <c r="M16" i="34" s="1"/>
  <c r="C39" i="38" l="1"/>
  <c r="D39" i="38" s="1"/>
  <c r="C38" i="38"/>
  <c r="C32" i="38"/>
  <c r="D32" i="38" s="1"/>
  <c r="C31" i="38"/>
  <c r="C25" i="38"/>
  <c r="D25" i="38" s="1"/>
  <c r="C24" i="38"/>
  <c r="C19" i="38"/>
  <c r="D19" i="38" s="1"/>
  <c r="C18" i="38"/>
  <c r="B12" i="38"/>
  <c r="B13" i="38"/>
  <c r="B19" i="38" s="1"/>
  <c r="B25" i="38" s="1"/>
  <c r="I11" i="38"/>
  <c r="I10" i="38"/>
  <c r="B47" i="38" l="1"/>
  <c r="B39" i="38"/>
  <c r="E39" i="38"/>
  <c r="B32" i="38"/>
  <c r="E32" i="38"/>
  <c r="E25" i="38"/>
  <c r="E19" i="38"/>
  <c r="B26" i="34"/>
  <c r="L16" i="34"/>
  <c r="K16" i="34"/>
  <c r="H16" i="34"/>
  <c r="F43" i="36"/>
  <c r="H17" i="34" l="1"/>
  <c r="H15" i="34"/>
  <c r="B27" i="34" l="1"/>
  <c r="B25" i="34"/>
  <c r="N16" i="34" l="1"/>
  <c r="F47" i="36" l="1"/>
  <c r="F44" i="36"/>
  <c r="B18" i="33"/>
  <c r="P13" i="34" s="1"/>
  <c r="D38" i="38"/>
  <c r="E38" i="38" s="1"/>
  <c r="C37" i="38"/>
  <c r="D37" i="38" s="1"/>
  <c r="D31" i="38"/>
  <c r="C30" i="38"/>
  <c r="D30" i="38" s="1"/>
  <c r="D24" i="38"/>
  <c r="E24" i="38" s="1"/>
  <c r="C23" i="38"/>
  <c r="D23" i="38" s="1"/>
  <c r="C44" i="38"/>
  <c r="H36" i="38"/>
  <c r="D18" i="38"/>
  <c r="C17" i="38"/>
  <c r="D17" i="38" s="1"/>
  <c r="E17" i="38" s="1"/>
  <c r="B46" i="38"/>
  <c r="B11" i="38"/>
  <c r="B17" i="38" s="1"/>
  <c r="A6" i="38"/>
  <c r="A5" i="38"/>
  <c r="A2" i="38"/>
  <c r="A3" i="38"/>
  <c r="A1" i="38"/>
  <c r="K15" i="34"/>
  <c r="L15" i="34"/>
  <c r="L17" i="34"/>
  <c r="K17" i="34"/>
  <c r="A6" i="33"/>
  <c r="A5" i="33"/>
  <c r="A6" i="36"/>
  <c r="A5" i="36"/>
  <c r="A1" i="33"/>
  <c r="A2" i="33"/>
  <c r="A3" i="33"/>
  <c r="A3" i="36"/>
  <c r="A2" i="36"/>
  <c r="A1" i="36"/>
  <c r="F56" i="36"/>
  <c r="F23" i="36"/>
  <c r="F22" i="38" s="1"/>
  <c r="F25" i="38" s="1"/>
  <c r="G25" i="38" s="1"/>
  <c r="H16" i="38" l="1"/>
  <c r="H44" i="38"/>
  <c r="H22" i="38"/>
  <c r="D44" i="38"/>
  <c r="H29" i="38"/>
  <c r="F46" i="36"/>
  <c r="F49" i="36" s="1"/>
  <c r="F65" i="36" s="1"/>
  <c r="D51" i="38"/>
  <c r="G45" i="38"/>
  <c r="H45" i="38" s="1"/>
  <c r="I45" i="38" s="1"/>
  <c r="G47" i="38"/>
  <c r="C46" i="38"/>
  <c r="D46" i="38" s="1"/>
  <c r="E46" i="38" s="1"/>
  <c r="C47" i="38"/>
  <c r="H25" i="38"/>
  <c r="I25" i="38" s="1"/>
  <c r="F57" i="36"/>
  <c r="F58" i="36" s="1"/>
  <c r="F66" i="36" s="1"/>
  <c r="F31" i="36"/>
  <c r="F32" i="36" s="1"/>
  <c r="F63" i="36" s="1"/>
  <c r="B31" i="38"/>
  <c r="F62" i="36"/>
  <c r="F16" i="38"/>
  <c r="F36" i="38"/>
  <c r="F29" i="38"/>
  <c r="F32" i="38" s="1"/>
  <c r="G32" i="38" s="1"/>
  <c r="F37" i="36"/>
  <c r="F38" i="36" s="1"/>
  <c r="F64" i="36" s="1"/>
  <c r="N17" i="34"/>
  <c r="N15" i="34"/>
  <c r="G46" i="38"/>
  <c r="H46" i="38" s="1"/>
  <c r="I46" i="38" s="1"/>
  <c r="C45" i="38"/>
  <c r="D45" i="38" s="1"/>
  <c r="B18" i="38"/>
  <c r="F24" i="38"/>
  <c r="G24" i="38" s="1"/>
  <c r="E30" i="38"/>
  <c r="E31" i="38"/>
  <c r="E37" i="38"/>
  <c r="E23" i="38"/>
  <c r="B45" i="38"/>
  <c r="B24" i="38"/>
  <c r="B37" i="38"/>
  <c r="B30" i="38"/>
  <c r="B23" i="38"/>
  <c r="E18" i="38"/>
  <c r="B38" i="38"/>
  <c r="D47" i="38" l="1"/>
  <c r="E47" i="38" s="1"/>
  <c r="H47" i="38"/>
  <c r="I47" i="38" s="1"/>
  <c r="F38" i="38"/>
  <c r="G38" i="38" s="1"/>
  <c r="H38" i="38" s="1"/>
  <c r="I38" i="38" s="1"/>
  <c r="F39" i="38"/>
  <c r="G39" i="38" s="1"/>
  <c r="H32" i="38"/>
  <c r="I32" i="38" s="1"/>
  <c r="F17" i="38"/>
  <c r="G17" i="38" s="1"/>
  <c r="H17" i="38" s="1"/>
  <c r="I17" i="38" s="1"/>
  <c r="F19" i="38"/>
  <c r="G19" i="38" s="1"/>
  <c r="H19" i="38" s="1"/>
  <c r="I19" i="38" s="1"/>
  <c r="F18" i="38"/>
  <c r="G18" i="38" s="1"/>
  <c r="H18" i="38" s="1"/>
  <c r="I18" i="38" s="1"/>
  <c r="F67" i="36"/>
  <c r="D13" i="34" s="1"/>
  <c r="F37" i="38"/>
  <c r="G37" i="38" s="1"/>
  <c r="H37" i="38" s="1"/>
  <c r="I37" i="38" s="1"/>
  <c r="F30" i="38"/>
  <c r="G30" i="38" s="1"/>
  <c r="H30" i="38" s="1"/>
  <c r="I30" i="38" s="1"/>
  <c r="E45" i="38"/>
  <c r="H24" i="38"/>
  <c r="I24" i="38" s="1"/>
  <c r="F23" i="38"/>
  <c r="G23" i="38" s="1"/>
  <c r="F31" i="38"/>
  <c r="G31" i="38" s="1"/>
  <c r="H39" i="38" l="1"/>
  <c r="I39" i="38" s="1"/>
  <c r="D17" i="34"/>
  <c r="E17" i="34" s="1"/>
  <c r="O17" i="34" s="1"/>
  <c r="P17" i="34" s="1"/>
  <c r="Q17" i="34" s="1"/>
  <c r="C27" i="34" s="1"/>
  <c r="E27" i="34" s="1"/>
  <c r="H27" i="34" s="1"/>
  <c r="D16" i="34"/>
  <c r="E16" i="34" s="1"/>
  <c r="D15" i="34"/>
  <c r="E15" i="34" s="1"/>
  <c r="O15" i="34" s="1"/>
  <c r="P15" i="34" s="1"/>
  <c r="Q15" i="34" s="1"/>
  <c r="C25" i="34" s="1"/>
  <c r="E25" i="34" s="1"/>
  <c r="H25" i="34" s="1"/>
  <c r="H23" i="38"/>
  <c r="I23" i="38" s="1"/>
  <c r="H31" i="38"/>
  <c r="I31" i="38" s="1"/>
  <c r="O16" i="34" l="1"/>
  <c r="P16" i="34" s="1"/>
  <c r="Q16" i="34" s="1"/>
  <c r="C26" i="34" s="1"/>
  <c r="E26" i="34" s="1"/>
</calcChain>
</file>

<file path=xl/sharedStrings.xml><?xml version="1.0" encoding="utf-8"?>
<sst xmlns="http://schemas.openxmlformats.org/spreadsheetml/2006/main" count="252" uniqueCount="192">
  <si>
    <t>INSS</t>
  </si>
  <si>
    <t>INCRA</t>
  </si>
  <si>
    <t>Salário Educação</t>
  </si>
  <si>
    <t>FGTS</t>
  </si>
  <si>
    <t>SEBRAE</t>
  </si>
  <si>
    <t>REMUNERAÇÃO</t>
  </si>
  <si>
    <t>%</t>
  </si>
  <si>
    <t xml:space="preserve">Subtotal </t>
  </si>
  <si>
    <t>Subtotal</t>
  </si>
  <si>
    <t>ENCARGOS SOCIAIS E TRABALHISTAS</t>
  </si>
  <si>
    <t>Item</t>
  </si>
  <si>
    <t xml:space="preserve">Percentual </t>
  </si>
  <si>
    <t>NOME DA EMPRESA</t>
  </si>
  <si>
    <t>CNPJ</t>
  </si>
  <si>
    <t>ITEM</t>
  </si>
  <si>
    <t>DESCRIÇÃO DO SERVIÇO</t>
  </si>
  <si>
    <t>MONTANTE A</t>
  </si>
  <si>
    <t>MONTANTE B</t>
  </si>
  <si>
    <t>MONTANTE A + MONTANTE B</t>
  </si>
  <si>
    <t>SALÁRIO</t>
  </si>
  <si>
    <t>R$</t>
  </si>
  <si>
    <t>ENCARGOS SOCIAIS</t>
  </si>
  <si>
    <t xml:space="preserve">VALOR UNITÁRIO MENSAL </t>
  </si>
  <si>
    <t>TOTAL</t>
  </si>
  <si>
    <t>CÉLULAS A PREENCHER</t>
  </si>
  <si>
    <t>POSTO DE TRABALHO</t>
  </si>
  <si>
    <t>DESCANSO SEMANAL REMUNERADO</t>
  </si>
  <si>
    <t>CARGA HORÁRIA SEMANAL</t>
  </si>
  <si>
    <t xml:space="preserve">MONTANTE A </t>
  </si>
  <si>
    <t>Sim</t>
  </si>
  <si>
    <t>Não</t>
  </si>
  <si>
    <t>SESI / SESC</t>
  </si>
  <si>
    <t>SENAI / SENAC</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</si>
  <si>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</si>
  <si>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</si>
  <si>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</si>
  <si>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</si>
  <si>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</si>
  <si>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</si>
  <si>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</si>
  <si>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</si>
  <si>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</si>
  <si>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</si>
  <si>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</si>
  <si>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</si>
  <si>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</si>
  <si>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</si>
  <si>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</si>
  <si>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</si>
  <si>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</si>
  <si>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</si>
  <si>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</si>
  <si>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</si>
  <si>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</si>
  <si>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</si>
  <si>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</si>
  <si>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</si>
  <si>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</si>
  <si>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</si>
  <si>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</si>
  <si>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</si>
  <si>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</si>
  <si>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</si>
  <si>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</si>
  <si>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 CITL =  ( (1 + CI) / (1 - T - L) ) - 1</t>
  </si>
  <si>
    <r>
      <t>Valor do Posto Unitário Mensal</t>
    </r>
    <r>
      <rPr>
        <sz val="10"/>
        <color indexed="8"/>
        <rFont val="Arial"/>
        <family val="2"/>
      </rPr>
      <t xml:space="preserve"> = Montante A + Montante B + CITL.</t>
    </r>
  </si>
  <si>
    <t>PAD:</t>
  </si>
  <si>
    <t>Licitação: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</si>
  <si>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</si>
  <si>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</si>
  <si>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</si>
  <si>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</si>
  <si>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</si>
  <si>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</si>
  <si>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</si>
  <si>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</si>
  <si>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</si>
  <si>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</si>
  <si>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</si>
  <si>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</si>
  <si>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</si>
  <si>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</si>
  <si>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</si>
  <si>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</si>
  <si>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</si>
  <si>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</si>
  <si>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</si>
  <si>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</si>
  <si>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</si>
  <si>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</si>
  <si>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</si>
  <si>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</si>
  <si>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</si>
  <si>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</si>
  <si>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</si>
  <si>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</si>
  <si>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</si>
  <si>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</si>
  <si>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</si>
  <si>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</si>
  <si>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</si>
  <si>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</si>
  <si>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</si>
  <si>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</si>
  <si>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</si>
  <si>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</si>
  <si>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</si>
  <si>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</si>
  <si>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</si>
  <si>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</si>
  <si>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</si>
  <si>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</si>
  <si>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5 - Custo de Reposição do Profissional Ausente</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</si>
  <si>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</si>
  <si>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</si>
  <si>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</si>
  <si>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</si>
  <si>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</si>
  <si>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</si>
  <si>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</si>
  <si>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</si>
  <si>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</si>
  <si>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 xml:space="preserve">MONTANTE B </t>
  </si>
  <si>
    <t>CITL - CUSTOS INDIRETOS, TRIBUTOS E LUCRO (Vide Aba)</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</si>
  <si>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</si>
  <si>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</si>
  <si>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</si>
  <si>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</si>
  <si>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</si>
  <si>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</si>
  <si>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</si>
  <si>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</si>
  <si>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</si>
  <si>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POR DIA</t>
  </si>
  <si>
    <t>AUXÍLIO TRANSPORTE SUPLEMENTAR</t>
  </si>
  <si>
    <t>VALE ALIMENTAÇÃO SUPLEMENTAR</t>
  </si>
  <si>
    <r>
      <t xml:space="preserve">Art. 22, inciso II, alineas "b" e "c" da Lei 8.212/91; Decreto nº 6042/07; Anexo da Resolução MPS/CNPS nº 1.329/17 (Fator Acidentário de Prevenção - FAP). </t>
    </r>
    <r>
      <rPr>
        <b/>
        <sz val="8"/>
        <rFont val="Arial"/>
        <family val="2"/>
      </rPr>
      <t/>
    </r>
  </si>
  <si>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</si>
  <si>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</si>
  <si>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Valor do V.A.</t>
  </si>
  <si>
    <t>Desconto (%)</t>
  </si>
  <si>
    <t xml:space="preserve">SUBMÓDULO 4 - Provisão para Rescisão </t>
  </si>
  <si>
    <t>INSUMO</t>
  </si>
  <si>
    <t>TRIBUNAL REGIONAL ELEITORAL DO PARANÁ</t>
  </si>
  <si>
    <t>Alíquotas do RAT de 1%, 2% ou 3%, pondendo ser reduzida pela metade ou acrescida em até 100% pelo FAP.</t>
  </si>
  <si>
    <t>HORA EXTRA</t>
  </si>
  <si>
    <t>PAD</t>
  </si>
  <si>
    <t>HR SALÁRIO COM 50% DE ACRÉSCIMO</t>
  </si>
  <si>
    <t>HR SALÁRIO COM 100% DE ACRÉSCIMO</t>
  </si>
  <si>
    <t>HR SALÁRIO NOTURNO COM 50% DE ACRÉSCIMO</t>
  </si>
  <si>
    <t>HR SALÁRIO NOTURNO COM 100% DE ACRÉSCIMO</t>
  </si>
  <si>
    <t>AUXÍLIO TRANSPORTE *</t>
  </si>
  <si>
    <t>AUXÍLIO ALIMENTAÇÃO *</t>
  </si>
  <si>
    <t>* Valor diário devido no caso de realização de H.E. no sábado, domingo ou feriado.</t>
  </si>
  <si>
    <r>
      <t>Dias úteis = 21:</t>
    </r>
    <r>
      <rPr>
        <sz val="10"/>
        <rFont val="Arial"/>
        <family val="2"/>
      </rPr>
      <t xml:space="preserve"> [ ( 365 / 7 ) X 5 - 9 ] / 12 = 20,98 (Acórdão TCU nº 1904/07 Plenário).</t>
    </r>
  </si>
  <si>
    <t>B44 X 8% X 40%</t>
  </si>
  <si>
    <t>B41 X 8% X 40%</t>
  </si>
  <si>
    <t>0,08 X 0,4 X 0,9 X [1 + 1/12 + 1/12 + (1/3 X 1/12)] = 3,44%</t>
  </si>
  <si>
    <t xml:space="preserve">Observações: </t>
  </si>
  <si>
    <t>Resumo do Contrato:</t>
  </si>
  <si>
    <t>Valor Unitário Mensal</t>
  </si>
  <si>
    <t>Quantidade de Postos</t>
  </si>
  <si>
    <t>Valor Mensal</t>
  </si>
  <si>
    <t>Vigência
(Meses)</t>
  </si>
  <si>
    <t>Soma por Posto</t>
  </si>
  <si>
    <t>Valor Total Contratual:</t>
  </si>
  <si>
    <t>Quant. Diária</t>
  </si>
  <si>
    <t>Convenção ou Acordo Coletivo adotado:</t>
  </si>
  <si>
    <t>Vigência:</t>
  </si>
  <si>
    <t>Valor do V.T.</t>
  </si>
  <si>
    <t>Posto de Trabalho - Auxiliar Administrativo I, II e III - Eleições 2022</t>
  </si>
  <si>
    <t>5094/2021</t>
  </si>
  <si>
    <r>
      <t xml:space="preserve">CITL: </t>
    </r>
    <r>
      <rPr>
        <sz val="10"/>
        <rFont val="Arial"/>
        <family val="2"/>
      </rPr>
      <t>Aba CITL: Custos Indiretos, Tributos e Lucros.</t>
    </r>
  </si>
  <si>
    <t>Preço Médio</t>
  </si>
  <si>
    <r>
      <rPr>
        <b/>
        <sz val="10"/>
        <rFont val="Arial"/>
        <family val="2"/>
      </rPr>
      <t>Adicional Noturno</t>
    </r>
    <r>
      <rPr>
        <sz val="10"/>
        <rFont val="Arial"/>
        <family val="2"/>
      </rPr>
      <t>: 20% sobre a hora reduzida de 52,5 min.</t>
    </r>
    <r>
      <rPr>
        <sz val="10"/>
        <color theme="5" tint="-0.499984740745262"/>
        <rFont val="Arial"/>
        <family val="2"/>
      </rPr>
      <t xml:space="preserve"> </t>
    </r>
    <r>
      <rPr>
        <sz val="10"/>
        <color theme="3" tint="0.39997558519241921"/>
        <rFont val="Arial"/>
        <family val="2"/>
      </rPr>
      <t>(</t>
    </r>
    <r>
      <rPr>
        <sz val="10"/>
        <color rgb="FFFF0000"/>
        <rFont val="Arial"/>
        <family val="2"/>
      </rPr>
      <t>(</t>
    </r>
    <r>
      <rPr>
        <sz val="10"/>
        <color rgb="FF00B050"/>
        <rFont val="Arial"/>
        <family val="2"/>
      </rPr>
      <t>(</t>
    </r>
    <r>
      <rPr>
        <sz val="10"/>
        <color theme="5" tint="-0.499984740745262"/>
        <rFont val="Arial"/>
        <family val="2"/>
      </rPr>
      <t>Remun. / (Carga Horária Semanal * 5)</t>
    </r>
    <r>
      <rPr>
        <sz val="10"/>
        <color rgb="FF00B050"/>
        <rFont val="Arial"/>
        <family val="2"/>
      </rPr>
      <t xml:space="preserve">) </t>
    </r>
    <r>
      <rPr>
        <sz val="10"/>
        <color theme="5" tint="-0.499984740745262"/>
        <rFont val="Arial"/>
        <family val="2"/>
      </rPr>
      <t>* Adicional Hora Reduzida - 1,1428571</t>
    </r>
    <r>
      <rPr>
        <sz val="10"/>
        <color rgb="FFFF0000"/>
        <rFont val="Arial"/>
        <family val="2"/>
      </rPr>
      <t xml:space="preserve">) </t>
    </r>
    <r>
      <rPr>
        <sz val="10"/>
        <color theme="5" tint="-0.499984740745262"/>
        <rFont val="Arial"/>
        <family val="2"/>
      </rPr>
      <t>* 20% de AdNt</t>
    </r>
    <r>
      <rPr>
        <sz val="10"/>
        <color theme="3" tint="0.39997558519241921"/>
        <rFont val="Arial"/>
        <family val="2"/>
      </rPr>
      <t xml:space="preserve">) </t>
    </r>
    <r>
      <rPr>
        <sz val="10"/>
        <color theme="5" tint="-0.499984740745262"/>
        <rFont val="Arial"/>
        <family val="2"/>
      </rPr>
      <t>* Acrésc. 50% ou 100%]</t>
    </r>
  </si>
  <si>
    <r>
      <rPr>
        <b/>
        <sz val="10"/>
        <rFont val="Arial"/>
        <family val="2"/>
      </rPr>
      <t>Descanso Semanal Remunerado</t>
    </r>
    <r>
      <rPr>
        <sz val="10"/>
        <rFont val="Arial"/>
        <family val="2"/>
      </rPr>
      <t>: Incluído o DSR de 20%* sobre o valor da hora suplementar. *P</t>
    </r>
    <r>
      <rPr>
        <sz val="10"/>
        <color theme="5" tint="-0.499984740745262"/>
        <rFont val="Arial"/>
        <family val="2"/>
      </rPr>
      <t>ercentual obtido considerando-se a média de 25 dias úteis e 5 domingos/feriados por mês</t>
    </r>
    <r>
      <rPr>
        <sz val="10"/>
        <rFont val="Arial"/>
        <family val="2"/>
      </rPr>
      <t>.</t>
    </r>
  </si>
  <si>
    <t>RAT
(%)</t>
  </si>
  <si>
    <t>FAP
(Fator)</t>
  </si>
  <si>
    <t>RAT Ajustado</t>
  </si>
  <si>
    <t>Observações</t>
  </si>
  <si>
    <r>
      <t xml:space="preserve">Encargos Sociais: </t>
    </r>
    <r>
      <rPr>
        <sz val="10"/>
        <rFont val="Arial"/>
        <family val="2"/>
      </rPr>
      <t xml:space="preserve">Percentual máximo de </t>
    </r>
    <r>
      <rPr>
        <b/>
        <sz val="10"/>
        <rFont val="Arial"/>
        <family val="2"/>
      </rPr>
      <t>72,20%</t>
    </r>
    <r>
      <rPr>
        <sz val="10"/>
        <rFont val="Arial"/>
        <family val="2"/>
      </rPr>
      <t>.</t>
    </r>
  </si>
  <si>
    <t>Auxiliar Administrativo I - 30h - CBO: 4110</t>
  </si>
  <si>
    <t>Auxiliar Administrativo II - 30h - CBO: 4110</t>
  </si>
  <si>
    <t>Auxiliar Administrativo III - 30h - CBO: 4110</t>
  </si>
  <si>
    <t>* Não compõe o critério de julgamento.</t>
  </si>
  <si>
    <r>
      <rPr>
        <b/>
        <sz val="10"/>
        <rFont val="Arial"/>
        <family val="2"/>
      </rPr>
      <t>Encargos Sociais</t>
    </r>
    <r>
      <rPr>
        <sz val="10"/>
        <rFont val="Arial"/>
        <family val="2"/>
      </rPr>
      <t>: Corresponde ao SUBMÓDULO 1 de ENCARGOS SOCIAIS (B23)</t>
    </r>
  </si>
  <si>
    <t>BENEFÍCIO CCT
(Descrever aqui)</t>
  </si>
  <si>
    <t>AUXÍLIO ALIMENTAÇÃO
(Mensal)</t>
  </si>
  <si>
    <t>AUXÍLIO TRANSPORTE</t>
  </si>
  <si>
    <t>PLANILHA DE CUSTOS - BASE LICITANTE - INTERIOR</t>
  </si>
  <si>
    <r>
      <t xml:space="preserve">Auxílio Transporte: </t>
    </r>
    <r>
      <rPr>
        <b/>
        <sz val="10"/>
        <rFont val="Arial"/>
        <family val="2"/>
      </rPr>
      <t xml:space="preserve"> </t>
    </r>
    <r>
      <rPr>
        <sz val="10"/>
        <rFont val="Arial"/>
        <family val="2"/>
      </rPr>
      <t>{ [ V.T. X ( Quant. Diária  X 21 ) ] - 6% da Remuneração }.</t>
    </r>
  </si>
  <si>
    <t>Laudo médico comprobatório de compatibilidade entre pessoa com deficiência ou mobilidade reduzida e respectivo cargo, no caso de contratação.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</si>
</sst>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R$&quot;\ #,##0.00;[Red]\-&quot;R$&quot;\ #,##0.00"/>
    <numFmt numFmtId="164" formatCode="_(&quot;R$&quot;* #,##0.00_);_(&quot;R$&quot;* \(#,##0.00\);_(&quot;R$&quot;* &quot;-&quot;??_);_(@_)"/>
    <numFmt numFmtId="165" formatCode="0.00;[Red]0.00"/>
    <numFmt numFmtId="166" formatCode="&quot;R$&quot;\ #,##0.00"/>
    <numFmt numFmtId="167" formatCode="#,##0_ ;[Red]\-#,##0\ "/>
    <numFmt numFmtId="168" formatCode="0.0000"/>
  </numFmts>
  <fonts count="44" x14ac:knownFonts="1">
    <font>
      <sz val="10"/>
      <name val="Arial"/>
    </font>
    <font>
      <sz val="11"/>
      <color theme="1"/>
      <name val="Calibri"/>
      <family val="2"/>
      <scheme val="minor"/>
    </font>
    <font>
      <sz val="10"/>
      <name val="Arial"/>
      <family val="2"/>
    </font>
    <font>
      <b/>
      <sz val="9"/>
      <name val="Arial"/>
      <family val="2"/>
    </font>
    <font>
      <b/>
      <sz val="10"/>
      <name val="Arial"/>
      <family val="2"/>
    </font>
    <font>
      <b/>
      <sz val="8"/>
      <name val="Arial"/>
      <family val="2"/>
    </font>
    <font>
      <sz val="8"/>
      <name val="Arial"/>
      <family val="2"/>
    </font>
    <font>
      <b/>
      <sz val="11"/>
      <color theme="1"/>
      <name val="Garamond"/>
      <family val="1"/>
    </font>
    <font>
      <sz val="11"/>
      <color theme="1"/>
      <name val="Garamond"/>
      <family val="1"/>
    </font>
    <font>
      <b/>
      <sz val="14"/>
      <name val="Garamond"/>
      <family val="1"/>
    </font>
    <font>
      <sz val="12"/>
      <color theme="1"/>
      <name val="Garamond"/>
      <family val="1"/>
    </font>
    <font>
      <sz val="10"/>
      <color theme="1"/>
      <name val="Arial"/>
      <family val="2"/>
    </font>
    <font>
      <b/>
      <sz val="10"/>
      <color theme="1"/>
      <name val="Arial"/>
      <family val="2"/>
    </font>
    <font>
      <i/>
      <sz val="10"/>
      <color theme="1"/>
      <name val="Arial"/>
      <family val="2"/>
    </font>
    <font>
      <sz val="10"/>
      <color indexed="12"/>
      <name val="Arial"/>
      <family val="2"/>
    </font>
    <font>
      <b/>
      <sz val="10"/>
      <color indexed="12"/>
      <name val="Arial"/>
      <family val="2"/>
    </font>
    <font>
      <sz val="10"/>
      <color indexed="8"/>
      <name val="Arial"/>
      <family val="2"/>
    </font>
    <font>
      <sz val="14"/>
      <name val="Arial"/>
      <family val="2"/>
    </font>
    <font>
      <b/>
      <sz val="8"/>
      <color indexed="10"/>
      <name val="Arial"/>
      <family val="2"/>
    </font>
    <font>
      <b/>
      <sz val="8"/>
      <color rgb="FFFF0000"/>
      <name val="Arial"/>
      <family val="2"/>
    </font>
    <font>
      <sz val="11"/>
      <color indexed="8"/>
      <name val="Calibri"/>
      <family val="2"/>
    </font>
    <font>
      <sz val="9"/>
      <color theme="1"/>
      <name val="Arial"/>
      <family val="2"/>
    </font>
    <font>
      <b/>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b/>
      <sz val="12"/>
      <color theme="6" tint="-0.499984740745262"/>
      <name val="Arial"/>
      <family val="2"/>
    </font>
    <font>
      <b/>
      <sz val="14"/>
      <name val="Arial"/>
      <family val="2"/>
    </font>
    <font>
      <b/>
      <sz val="12"/>
      <color theme="4" tint="-0.249977111117893"/>
      <name val="Arial"/>
      <family val="2"/>
    </font>
    <font>
      <b/>
      <sz val="12"/>
      <color theme="1" tint="0.34998626667073579"/>
      <name val="Arial"/>
      <family val="2"/>
    </font>
    <font>
      <b/>
      <sz val="10"/>
      <color theme="1" tint="0.34998626667073579"/>
      <name val="Arial"/>
      <family val="2"/>
    </font>
    <font>
      <b/>
      <sz val="13"/>
      <color theme="6" tint="-0.499984740745262"/>
      <name val="Calibri"/>
      <family val="2"/>
      <scheme val="minor"/>
    </font>
    <font>
      <sz val="12"/>
      <name val="Arial"/>
      <family val="2"/>
    </font>
    <font>
      <sz val="10"/>
      <color theme="5" tint="-0.499984740745262"/>
      <name val="Arial"/>
      <family val="2"/>
    </font>
    <font>
      <sz val="10"/>
      <color theme="3" tint="0.39997558519241921"/>
      <name val="Arial"/>
      <family val="2"/>
    </font>
    <font>
      <sz val="10"/>
      <color rgb="FF00B050"/>
      <name val="Arial"/>
      <family val="2"/>
    </font>
  </fonts>
  <fills count="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s>
  <borders count="4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style="thin">
        <color indexed="64"/>
      </left>
      <right style="thin">
        <color indexed="64"/>
      </right>
      <top style="thick">
        <color theme="6" tint="0.39994506668294322"/>
      </top>
      <bottom style="thin">
        <color indexed="64"/>
      </bottom>
      <diagonal/>
    </border>
    <border>
      <left/>
      <right/>
      <top/>
      <bottom style="thick">
        <color theme="3" tint="0.39994506668294322"/>
      </bottom>
      <diagonal/>
    </border>
    <border>
      <left/>
      <right/>
      <top/>
      <bottom style="thick">
        <color theme="0" tint="-0.24994659260841701"/>
      </bottom>
      <diagonal/>
    </border>
    <border>
      <left/>
      <right/>
      <top style="thick">
        <color theme="0" tint="-0.24994659260841701"/>
      </top>
      <bottom style="thin">
        <color indexed="64"/>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3" tint="0.39994506668294322"/>
      </top>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s>
  <cellStyleXfs count="6">
    <xf numFmtId="0" fontId="0" fillId="0" borderId="0"/>
    <xf numFmtId="164" fontId="2" fillId="0" borderId="0" applyFont="0" applyFill="0" applyBorder="0" applyAlignment="0" applyProtection="0"/>
    <xf numFmtId="9" fontId="2" fillId="0" borderId="0" applyFont="0" applyFill="0" applyBorder="0" applyAlignment="0" applyProtection="0"/>
    <xf numFmtId="0" fontId="2" fillId="0" borderId="0"/>
    <xf numFmtId="0" fontId="28" fillId="0" borderId="23" applyNumberFormat="0" applyFill="0" applyAlignment="0" applyProtection="0"/>
    <xf numFmtId="0" fontId="29" fillId="0" borderId="24" applyNumberFormat="0" applyFill="0" applyAlignment="0" applyProtection="0"/>
  </cellStyleXfs>
  <cellXfs count="365">
    <xf numFmtId="0" fontId="0" fillId="0" borderId="0" xfId="0"/>
    <xf numFmtId="0" fontId="8" fillId="0" borderId="0" xfId="0" applyFont="1"/>
    <xf numFmtId="0" fontId="8" fillId="0" borderId="0" xfId="0" applyFont="1" applyFill="1" applyBorder="1" applyProtection="1"/>
    <xf numFmtId="0" fontId="8" fillId="0" borderId="0" xfId="0" applyFont="1" applyFill="1" applyProtection="1"/>
    <xf numFmtId="0" fontId="8" fillId="0" borderId="0" xfId="0" applyFont="1" applyFill="1" applyAlignment="1" applyProtection="1">
      <alignment horizontal="right"/>
    </xf>
    <xf numFmtId="0" fontId="7" fillId="0" borderId="0" xfId="0" applyFont="1" applyFill="1" applyAlignment="1" applyProtection="1">
      <alignment horizontal="right"/>
    </xf>
    <xf numFmtId="0" fontId="8" fillId="0" borderId="0" xfId="0" applyFont="1" applyAlignment="1" applyProtection="1"/>
    <xf numFmtId="0" fontId="10" fillId="0" borderId="0" xfId="0" applyFont="1" applyProtection="1"/>
    <xf numFmtId="0" fontId="0" fillId="0" borderId="0" xfId="0" applyProtection="1"/>
    <xf numFmtId="0" fontId="13" fillId="0" borderId="7" xfId="0" applyFont="1" applyFill="1" applyBorder="1" applyAlignment="1" applyProtection="1">
      <alignment horizontal="left"/>
    </xf>
    <xf numFmtId="0" fontId="11" fillId="0" borderId="2" xfId="0" applyFont="1" applyFill="1" applyBorder="1" applyAlignment="1" applyProtection="1">
      <alignment horizontal="center"/>
    </xf>
    <xf numFmtId="0" fontId="11" fillId="0" borderId="3" xfId="0" applyFont="1" applyFill="1" applyBorder="1" applyAlignment="1" applyProtection="1">
      <alignment horizontal="center"/>
    </xf>
    <xf numFmtId="2" fontId="11" fillId="5" borderId="0" xfId="0" applyNumberFormat="1" applyFont="1" applyFill="1" applyBorder="1" applyAlignment="1" applyProtection="1">
      <alignment horizontal="center" vertical="center"/>
    </xf>
    <xf numFmtId="2" fontId="2" fillId="5" borderId="0" xfId="3" applyNumberFormat="1" applyFont="1" applyFill="1" applyBorder="1" applyAlignment="1" applyProtection="1">
      <alignment horizontal="center" vertical="center" wrapText="1"/>
    </xf>
    <xf numFmtId="2" fontId="2" fillId="5" borderId="0" xfId="1" applyNumberFormat="1" applyFont="1" applyFill="1" applyBorder="1" applyAlignment="1" applyProtection="1">
      <alignment horizontal="center" vertical="center" wrapText="1"/>
    </xf>
    <xf numFmtId="4" fontId="2" fillId="5" borderId="0" xfId="3" applyNumberFormat="1" applyFont="1" applyFill="1" applyBorder="1" applyAlignment="1" applyProtection="1">
      <alignment horizontal="center" vertical="center" wrapText="1"/>
    </xf>
    <xf numFmtId="0" fontId="4" fillId="5" borderId="0" xfId="0" applyFont="1" applyFill="1" applyBorder="1" applyAlignment="1" applyProtection="1">
      <alignment horizontal="center" vertical="center"/>
    </xf>
    <xf numFmtId="0" fontId="2" fillId="5" borderId="0" xfId="0" applyFont="1" applyFill="1" applyBorder="1" applyAlignment="1" applyProtection="1">
      <alignment horizontal="left" vertical="center"/>
    </xf>
    <xf numFmtId="10" fontId="6" fillId="0" borderId="3" xfId="0" applyNumberFormat="1" applyFont="1" applyBorder="1" applyAlignment="1" applyProtection="1">
      <alignment horizontal="justify" vertical="center"/>
    </xf>
    <xf numFmtId="4" fontId="4" fillId="3" borderId="11" xfId="3" applyNumberFormat="1" applyFont="1" applyFill="1" applyBorder="1" applyAlignment="1" applyProtection="1">
      <alignment horizontal="right" vertical="center" wrapText="1" indent="1"/>
    </xf>
    <xf numFmtId="10" fontId="6" fillId="0" borderId="14" xfId="0" applyNumberFormat="1" applyFont="1" applyBorder="1" applyAlignment="1" applyProtection="1">
      <alignment horizontal="justify" vertical="center"/>
    </xf>
    <xf numFmtId="4" fontId="4" fillId="5" borderId="1" xfId="0" applyNumberFormat="1" applyFont="1" applyFill="1" applyBorder="1" applyAlignment="1" applyProtection="1">
      <alignment horizontal="right" vertical="center" indent="1"/>
    </xf>
    <xf numFmtId="0" fontId="6" fillId="0" borderId="3" xfId="0" applyFont="1" applyBorder="1" applyAlignment="1" applyProtection="1">
      <alignment horizontal="justify" vertical="center"/>
    </xf>
    <xf numFmtId="10" fontId="6" fillId="5" borderId="14" xfId="0" applyNumberFormat="1" applyFont="1" applyFill="1" applyBorder="1" applyAlignment="1" applyProtection="1">
      <alignment horizontal="justify" vertical="center"/>
    </xf>
    <xf numFmtId="165" fontId="4" fillId="5" borderId="3" xfId="0" applyNumberFormat="1" applyFont="1" applyFill="1" applyBorder="1" applyAlignment="1" applyProtection="1">
      <alignment horizontal="right" vertical="center" indent="1"/>
    </xf>
    <xf numFmtId="0" fontId="6" fillId="0" borderId="3" xfId="0" applyFont="1" applyBorder="1" applyAlignment="1" applyProtection="1">
      <alignment vertical="center" wrapText="1"/>
    </xf>
    <xf numFmtId="0" fontId="9" fillId="0" borderId="0" xfId="3" applyFont="1" applyFill="1" applyBorder="1" applyAlignment="1" applyProtection="1"/>
    <xf numFmtId="0" fontId="30" fillId="5" borderId="17" xfId="0" applyFont="1" applyFill="1" applyBorder="1" applyAlignment="1" applyProtection="1">
      <alignment horizontal="center"/>
    </xf>
    <xf numFmtId="10" fontId="6" fillId="5" borderId="0" xfId="0" applyNumberFormat="1" applyFont="1" applyFill="1" applyBorder="1" applyAlignment="1" applyProtection="1">
      <alignment horizontal="justify" vertical="center"/>
    </xf>
    <xf numFmtId="0" fontId="6" fillId="0" borderId="3" xfId="0" applyFont="1" applyBorder="1" applyAlignment="1" applyProtection="1">
      <alignment vertical="center"/>
    </xf>
    <xf numFmtId="0" fontId="19" fillId="0" borderId="3" xfId="0" applyFont="1" applyBorder="1" applyAlignment="1" applyProtection="1">
      <alignment vertical="center"/>
    </xf>
    <xf numFmtId="10" fontId="6" fillId="5" borderId="3" xfId="0" applyNumberFormat="1" applyFont="1" applyFill="1" applyBorder="1" applyAlignment="1" applyProtection="1">
      <alignment horizontal="justify" vertical="center"/>
    </xf>
    <xf numFmtId="0" fontId="6" fillId="5" borderId="3" xfId="0" applyFont="1" applyFill="1" applyBorder="1" applyAlignment="1" applyProtection="1">
      <alignment vertical="center"/>
    </xf>
    <xf numFmtId="0" fontId="5" fillId="5" borderId="0" xfId="0" applyFont="1" applyFill="1" applyBorder="1" applyAlignment="1" applyProtection="1">
      <alignment horizontal="center" vertical="center"/>
    </xf>
    <xf numFmtId="0" fontId="2" fillId="5" borderId="0" xfId="0" applyFont="1" applyFill="1" applyBorder="1" applyAlignment="1" applyProtection="1">
      <alignment vertical="center"/>
    </xf>
    <xf numFmtId="165" fontId="2" fillId="5" borderId="0" xfId="0" applyNumberFormat="1" applyFont="1" applyFill="1" applyBorder="1" applyAlignment="1" applyProtection="1">
      <alignment horizontal="right" vertical="center" indent="1"/>
    </xf>
    <xf numFmtId="0" fontId="6" fillId="5" borderId="0" xfId="0" applyFont="1" applyFill="1" applyBorder="1" applyAlignment="1" applyProtection="1">
      <alignment vertical="center"/>
    </xf>
    <xf numFmtId="0" fontId="2" fillId="5" borderId="0" xfId="0" applyFont="1" applyFill="1" applyBorder="1" applyAlignment="1" applyProtection="1">
      <alignment horizontal="right" vertical="center" indent="1"/>
    </xf>
    <xf numFmtId="165" fontId="4" fillId="5" borderId="24" xfId="5" applyNumberFormat="1" applyFont="1" applyFill="1" applyBorder="1" applyAlignment="1" applyProtection="1">
      <alignment horizontal="right" vertical="center" indent="1"/>
    </xf>
    <xf numFmtId="0" fontId="1" fillId="5" borderId="0"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xf>
    <xf numFmtId="10" fontId="2" fillId="5" borderId="3" xfId="3" applyNumberFormat="1" applyFont="1" applyFill="1" applyBorder="1" applyAlignment="1" applyProtection="1">
      <alignment horizontal="center" vertical="center" wrapText="1"/>
    </xf>
    <xf numFmtId="10" fontId="2" fillId="0" borderId="3" xfId="3" applyNumberFormat="1" applyFont="1" applyFill="1" applyBorder="1" applyAlignment="1" applyProtection="1">
      <alignment horizontal="center" vertical="center"/>
    </xf>
    <xf numFmtId="10" fontId="2" fillId="5" borderId="2" xfId="2" applyNumberFormat="1" applyFont="1" applyFill="1" applyBorder="1" applyAlignment="1" applyProtection="1">
      <alignment horizontal="center" vertical="center" wrapText="1"/>
    </xf>
    <xf numFmtId="0" fontId="12" fillId="0" borderId="0" xfId="0" applyFont="1" applyFill="1" applyBorder="1" applyAlignment="1" applyProtection="1">
      <alignment horizontal="center"/>
    </xf>
    <xf numFmtId="0" fontId="10" fillId="0" borderId="0" xfId="0" applyFont="1" applyBorder="1" applyProtection="1"/>
    <xf numFmtId="0" fontId="0" fillId="0" borderId="0" xfId="0" applyBorder="1" applyProtection="1"/>
    <xf numFmtId="0" fontId="2" fillId="5" borderId="0" xfId="0" applyFont="1" applyFill="1" applyBorder="1" applyProtection="1"/>
    <xf numFmtId="0" fontId="11" fillId="0" borderId="3" xfId="0" applyFont="1" applyFill="1" applyBorder="1" applyAlignment="1" applyProtection="1">
      <alignment horizontal="right"/>
    </xf>
    <xf numFmtId="10" fontId="12" fillId="5" borderId="11" xfId="2" applyNumberFormat="1" applyFont="1" applyFill="1" applyBorder="1" applyAlignment="1" applyProtection="1">
      <alignment horizontal="right" indent="3"/>
    </xf>
    <xf numFmtId="0" fontId="11" fillId="5" borderId="31" xfId="0" applyFont="1" applyFill="1" applyBorder="1" applyProtection="1"/>
    <xf numFmtId="0" fontId="8" fillId="0" borderId="0" xfId="0" applyFont="1" applyFill="1" applyAlignment="1" applyProtection="1"/>
    <xf numFmtId="0" fontId="11" fillId="0" borderId="3" xfId="0" applyFont="1" applyFill="1" applyBorder="1" applyAlignment="1" applyProtection="1">
      <alignment horizontal="left" vertical="center" wrapText="1"/>
    </xf>
    <xf numFmtId="0" fontId="2" fillId="0" borderId="0" xfId="0" applyFont="1" applyBorder="1" applyAlignment="1" applyProtection="1">
      <alignment horizontal="left" vertical="center"/>
    </xf>
    <xf numFmtId="4" fontId="2" fillId="5" borderId="0" xfId="0" applyNumberFormat="1" applyFont="1" applyFill="1" applyBorder="1" applyAlignment="1" applyProtection="1">
      <alignment horizontal="center" vertical="center"/>
    </xf>
    <xf numFmtId="0" fontId="23" fillId="5" borderId="0" xfId="0" applyFont="1" applyFill="1" applyBorder="1" applyProtection="1"/>
    <xf numFmtId="0" fontId="11" fillId="5" borderId="0" xfId="0" applyFont="1" applyFill="1" applyBorder="1" applyProtection="1"/>
    <xf numFmtId="0" fontId="12" fillId="0" borderId="26" xfId="0" applyFont="1" applyBorder="1" applyAlignment="1" applyProtection="1">
      <alignment horizontal="center"/>
    </xf>
    <xf numFmtId="0" fontId="12" fillId="0" borderId="27" xfId="0" applyFont="1" applyBorder="1" applyAlignment="1" applyProtection="1">
      <alignment horizontal="center"/>
    </xf>
    <xf numFmtId="0" fontId="11" fillId="5" borderId="12" xfId="0" applyFont="1" applyFill="1" applyBorder="1" applyProtection="1"/>
    <xf numFmtId="0" fontId="11" fillId="5" borderId="4" xfId="0" applyFont="1" applyFill="1" applyBorder="1" applyProtection="1"/>
    <xf numFmtId="0" fontId="12" fillId="0" borderId="10" xfId="0" applyFont="1" applyBorder="1" applyProtection="1"/>
    <xf numFmtId="0" fontId="12" fillId="5" borderId="0" xfId="0" applyFont="1" applyFill="1" applyBorder="1" applyProtection="1"/>
    <xf numFmtId="10" fontId="12" fillId="5" borderId="0" xfId="2" applyNumberFormat="1" applyFont="1" applyFill="1" applyBorder="1" applyAlignment="1" applyProtection="1">
      <alignment horizontal="right" indent="4"/>
    </xf>
    <xf numFmtId="0" fontId="25" fillId="5" borderId="28" xfId="0" applyFont="1" applyFill="1" applyBorder="1" applyProtection="1"/>
    <xf numFmtId="0" fontId="11" fillId="5" borderId="28" xfId="0" applyFont="1" applyFill="1" applyBorder="1" applyProtection="1"/>
    <xf numFmtId="0" fontId="23" fillId="0" borderId="0" xfId="0" applyFont="1" applyBorder="1" applyProtection="1"/>
    <xf numFmtId="0" fontId="4" fillId="5" borderId="0" xfId="0" applyFont="1" applyFill="1" applyBorder="1" applyAlignment="1" applyProtection="1">
      <alignment horizontal="left" vertical="center"/>
    </xf>
    <xf numFmtId="10" fontId="6" fillId="0" borderId="0" xfId="0" applyNumberFormat="1" applyFont="1" applyBorder="1" applyAlignment="1" applyProtection="1">
      <alignment horizontal="justify" vertical="center"/>
    </xf>
    <xf numFmtId="0" fontId="4" fillId="5" borderId="0" xfId="0" applyFont="1" applyFill="1" applyBorder="1" applyAlignment="1" applyProtection="1">
      <alignment horizontal="left"/>
    </xf>
    <xf numFmtId="0" fontId="28" fillId="0" borderId="23" xfId="4" applyFill="1" applyBorder="1" applyAlignment="1" applyProtection="1"/>
    <xf numFmtId="165" fontId="2" fillId="5" borderId="5" xfId="0" applyNumberFormat="1" applyFont="1" applyFill="1" applyBorder="1" applyAlignment="1" applyProtection="1">
      <alignment horizontal="right" vertical="center" indent="1"/>
    </xf>
    <xf numFmtId="0" fontId="6" fillId="0" borderId="3" xfId="0" applyFont="1" applyBorder="1" applyAlignment="1" applyProtection="1">
      <alignment vertical="center" shrinkToFit="1"/>
    </xf>
    <xf numFmtId="4" fontId="2" fillId="5" borderId="5" xfId="0" applyNumberFormat="1" applyFont="1" applyFill="1" applyBorder="1" applyAlignment="1" applyProtection="1">
      <alignment horizontal="right" vertical="center" indent="1"/>
    </xf>
    <xf numFmtId="4" fontId="2" fillId="5" borderId="18" xfId="0" applyNumberFormat="1" applyFont="1" applyFill="1" applyBorder="1" applyAlignment="1" applyProtection="1">
      <alignment horizontal="right" vertical="center" indent="1"/>
    </xf>
    <xf numFmtId="165" fontId="2" fillId="0" borderId="3" xfId="0" applyNumberFormat="1" applyFont="1" applyFill="1" applyBorder="1" applyAlignment="1" applyProtection="1">
      <alignment horizontal="right" vertical="center" indent="1"/>
    </xf>
    <xf numFmtId="2" fontId="2" fillId="0" borderId="3" xfId="0" applyNumberFormat="1" applyFont="1" applyFill="1" applyBorder="1" applyAlignment="1" applyProtection="1">
      <alignment horizontal="right" vertical="center" indent="1"/>
    </xf>
    <xf numFmtId="0" fontId="28" fillId="0" borderId="23" xfId="4" applyFill="1" applyBorder="1" applyAlignment="1" applyProtection="1">
      <alignment horizontal="left"/>
    </xf>
    <xf numFmtId="0" fontId="2" fillId="3" borderId="3" xfId="3" applyFont="1" applyFill="1" applyBorder="1" applyAlignment="1" applyProtection="1">
      <alignment horizontal="center" vertical="center" wrapText="1"/>
    </xf>
    <xf numFmtId="4" fontId="2" fillId="0" borderId="3" xfId="0" applyNumberFormat="1" applyFont="1" applyFill="1" applyBorder="1" applyAlignment="1" applyProtection="1">
      <alignment horizontal="right" vertical="center" indent="2"/>
    </xf>
    <xf numFmtId="4" fontId="2" fillId="0" borderId="3" xfId="3" applyNumberFormat="1" applyFont="1" applyFill="1" applyBorder="1" applyAlignment="1" applyProtection="1">
      <alignment horizontal="right" vertical="center" wrapText="1" indent="2"/>
    </xf>
    <xf numFmtId="0" fontId="20" fillId="5" borderId="0" xfId="0" applyFont="1" applyFill="1" applyBorder="1" applyAlignment="1" applyProtection="1">
      <alignment horizontal="left" vertical="center"/>
    </xf>
    <xf numFmtId="0" fontId="11" fillId="5" borderId="3" xfId="0" applyFont="1" applyFill="1" applyBorder="1" applyAlignment="1" applyProtection="1">
      <alignment vertical="center" wrapText="1"/>
    </xf>
    <xf numFmtId="4" fontId="4" fillId="0" borderId="3" xfId="3" applyNumberFormat="1" applyFont="1" applyFill="1" applyBorder="1" applyAlignment="1" applyProtection="1">
      <alignment horizontal="right" vertical="center" wrapText="1" indent="2"/>
    </xf>
    <xf numFmtId="0" fontId="4" fillId="4" borderId="3" xfId="3" applyFont="1" applyFill="1" applyBorder="1" applyAlignment="1" applyProtection="1">
      <alignment horizontal="center" vertical="center" wrapText="1"/>
    </xf>
    <xf numFmtId="0" fontId="2" fillId="0" borderId="0" xfId="3" applyFont="1" applyFill="1"/>
    <xf numFmtId="0" fontId="2" fillId="0" borderId="0" xfId="3" applyFont="1"/>
    <xf numFmtId="0" fontId="2" fillId="5" borderId="0" xfId="3" applyFont="1" applyFill="1" applyProtection="1"/>
    <xf numFmtId="0" fontId="2" fillId="0" borderId="0" xfId="3" applyFont="1" applyFill="1" applyAlignment="1">
      <alignment vertical="center"/>
    </xf>
    <xf numFmtId="0" fontId="2" fillId="0" borderId="0" xfId="3" applyFont="1" applyAlignment="1">
      <alignment vertical="center"/>
    </xf>
    <xf numFmtId="0" fontId="4" fillId="5" borderId="0" xfId="3" applyFont="1" applyFill="1" applyBorder="1" applyAlignment="1" applyProtection="1">
      <alignment horizontal="center" vertical="center"/>
    </xf>
    <xf numFmtId="0" fontId="2" fillId="5" borderId="0" xfId="3" applyFont="1" applyFill="1" applyAlignment="1" applyProtection="1">
      <alignment vertical="center"/>
    </xf>
    <xf numFmtId="0" fontId="4" fillId="0" borderId="1" xfId="3" applyFont="1" applyBorder="1" applyAlignment="1" applyProtection="1">
      <alignment horizontal="center" vertical="center"/>
    </xf>
    <xf numFmtId="0" fontId="4" fillId="3" borderId="3" xfId="3" applyFont="1" applyFill="1" applyBorder="1" applyAlignment="1" applyProtection="1">
      <alignment horizontal="center" vertical="center" wrapText="1"/>
    </xf>
    <xf numFmtId="0" fontId="2" fillId="0" borderId="1" xfId="3" applyFont="1" applyBorder="1" applyAlignment="1" applyProtection="1">
      <alignment horizontal="center" vertical="center"/>
    </xf>
    <xf numFmtId="0" fontId="4" fillId="5" borderId="0" xfId="3" applyFont="1" applyFill="1" applyBorder="1" applyAlignment="1" applyProtection="1">
      <alignment horizontal="center" vertical="center" wrapText="1"/>
    </xf>
    <xf numFmtId="4" fontId="2" fillId="0" borderId="0" xfId="3" applyNumberFormat="1" applyFont="1" applyFill="1" applyBorder="1" applyAlignment="1">
      <alignment horizontal="center" vertical="center"/>
    </xf>
    <xf numFmtId="4" fontId="2" fillId="0" borderId="0" xfId="3" applyNumberFormat="1" applyFont="1" applyFill="1" applyBorder="1" applyAlignment="1">
      <alignment vertical="center"/>
    </xf>
    <xf numFmtId="0" fontId="4" fillId="2" borderId="37" xfId="3" applyFont="1" applyFill="1" applyBorder="1" applyAlignment="1" applyProtection="1">
      <alignment horizontal="center" vertical="center" wrapText="1"/>
    </xf>
    <xf numFmtId="0" fontId="11" fillId="0" borderId="3" xfId="3" applyFont="1" applyFill="1" applyBorder="1" applyAlignment="1" applyProtection="1">
      <alignment horizontal="center" vertical="center"/>
    </xf>
    <xf numFmtId="4" fontId="11" fillId="0" borderId="3" xfId="3" applyNumberFormat="1" applyFont="1" applyFill="1" applyBorder="1" applyAlignment="1" applyProtection="1">
      <alignment horizontal="left" vertical="center"/>
    </xf>
    <xf numFmtId="4" fontId="11" fillId="0" borderId="3" xfId="3" applyNumberFormat="1" applyFont="1" applyFill="1" applyBorder="1" applyAlignment="1" applyProtection="1">
      <alignment horizontal="right" vertical="center" indent="1"/>
    </xf>
    <xf numFmtId="4" fontId="2" fillId="5" borderId="3" xfId="3" applyNumberFormat="1" applyFont="1" applyFill="1" applyBorder="1" applyAlignment="1" applyProtection="1">
      <alignment horizontal="right" vertical="center" indent="1"/>
    </xf>
    <xf numFmtId="166" fontId="4" fillId="5" borderId="3" xfId="3" applyNumberFormat="1" applyFont="1" applyFill="1" applyBorder="1" applyAlignment="1" applyProtection="1">
      <alignment horizontal="right" vertical="center" indent="1"/>
    </xf>
    <xf numFmtId="0" fontId="4" fillId="2" borderId="3" xfId="3" applyFont="1" applyFill="1" applyBorder="1" applyAlignment="1" applyProtection="1">
      <alignment horizontal="center" vertical="center" wrapText="1"/>
    </xf>
    <xf numFmtId="0" fontId="4" fillId="5" borderId="2" xfId="3" applyFont="1" applyFill="1" applyBorder="1" applyAlignment="1" applyProtection="1">
      <alignment horizontal="center" vertical="center" wrapText="1"/>
    </xf>
    <xf numFmtId="0" fontId="4" fillId="2" borderId="40" xfId="3" applyFont="1" applyFill="1" applyBorder="1" applyAlignment="1" applyProtection="1">
      <alignment vertical="center" wrapText="1"/>
    </xf>
    <xf numFmtId="0" fontId="4" fillId="5" borderId="0" xfId="3" applyFont="1" applyFill="1" applyBorder="1" applyAlignment="1" applyProtection="1">
      <alignment vertical="center" wrapText="1"/>
    </xf>
    <xf numFmtId="0" fontId="4" fillId="2" borderId="3" xfId="3" applyFont="1" applyFill="1" applyBorder="1" applyAlignment="1" applyProtection="1">
      <alignment vertical="center"/>
    </xf>
    <xf numFmtId="0" fontId="4" fillId="2" borderId="3" xfId="3" applyFont="1" applyFill="1" applyBorder="1" applyAlignment="1" applyProtection="1">
      <alignment vertical="center" wrapText="1"/>
    </xf>
    <xf numFmtId="0" fontId="4" fillId="5" borderId="3" xfId="3" applyFont="1" applyFill="1" applyBorder="1" applyAlignment="1" applyProtection="1">
      <alignment horizontal="center" vertical="center" textRotation="255"/>
    </xf>
    <xf numFmtId="0" fontId="4" fillId="5" borderId="3" xfId="3" applyFont="1" applyFill="1" applyBorder="1" applyAlignment="1" applyProtection="1">
      <alignment horizontal="center" vertical="center" textRotation="255" wrapText="1"/>
    </xf>
    <xf numFmtId="166" fontId="2" fillId="5" borderId="3" xfId="1" applyNumberFormat="1" applyFont="1" applyFill="1" applyBorder="1" applyAlignment="1" applyProtection="1">
      <alignment horizontal="center" vertical="center"/>
    </xf>
    <xf numFmtId="0" fontId="2" fillId="5" borderId="0" xfId="3" applyFont="1" applyFill="1" applyBorder="1" applyAlignment="1" applyProtection="1">
      <alignment horizontal="center"/>
    </xf>
    <xf numFmtId="4" fontId="4" fillId="5" borderId="0" xfId="3" applyNumberFormat="1" applyFont="1" applyFill="1" applyBorder="1" applyAlignment="1" applyProtection="1">
      <alignment horizontal="center"/>
    </xf>
    <xf numFmtId="0" fontId="2" fillId="0" borderId="0" xfId="3" applyFont="1" applyFill="1" applyAlignment="1">
      <alignment horizontal="left" vertical="center"/>
    </xf>
    <xf numFmtId="0" fontId="2" fillId="0" borderId="0" xfId="3" applyFill="1" applyAlignment="1">
      <alignment horizontal="left" vertical="center"/>
    </xf>
    <xf numFmtId="0" fontId="4" fillId="0" borderId="0" xfId="3" applyFont="1" applyFill="1" applyAlignment="1">
      <alignment vertical="center"/>
    </xf>
    <xf numFmtId="2" fontId="2" fillId="0" borderId="0" xfId="3" applyNumberFormat="1" applyFont="1" applyFill="1" applyAlignment="1">
      <alignment vertical="center"/>
    </xf>
    <xf numFmtId="0" fontId="2" fillId="0" borderId="0" xfId="3" applyFont="1" applyAlignment="1">
      <alignment horizontal="left" vertical="center"/>
    </xf>
    <xf numFmtId="0" fontId="4" fillId="0" borderId="0" xfId="3" applyFont="1" applyFill="1"/>
    <xf numFmtId="2" fontId="2" fillId="0" borderId="0" xfId="3" applyNumberFormat="1" applyFont="1" applyFill="1"/>
    <xf numFmtId="0" fontId="14" fillId="0" borderId="0" xfId="3" applyFont="1" applyFill="1"/>
    <xf numFmtId="0" fontId="14" fillId="0" borderId="0" xfId="3" applyFont="1"/>
    <xf numFmtId="0" fontId="15" fillId="0" borderId="0" xfId="3" applyFont="1"/>
    <xf numFmtId="0" fontId="4" fillId="5" borderId="8" xfId="3" applyFont="1" applyFill="1" applyBorder="1" applyAlignment="1" applyProtection="1">
      <alignment horizontal="center" wrapText="1"/>
    </xf>
    <xf numFmtId="0" fontId="2" fillId="5" borderId="1" xfId="3" applyFont="1" applyFill="1" applyBorder="1" applyAlignment="1" applyProtection="1">
      <alignment horizontal="center" vertical="center"/>
    </xf>
    <xf numFmtId="0" fontId="11" fillId="5" borderId="3" xfId="3" applyFont="1" applyFill="1" applyBorder="1" applyAlignment="1" applyProtection="1">
      <alignment horizontal="center" vertical="center"/>
    </xf>
    <xf numFmtId="4" fontId="11" fillId="5" borderId="3" xfId="3" applyNumberFormat="1" applyFont="1" applyFill="1" applyBorder="1" applyAlignment="1" applyProtection="1">
      <alignment horizontal="left" vertical="center" wrapText="1"/>
    </xf>
    <xf numFmtId="4" fontId="11" fillId="5" borderId="3" xfId="3" applyNumberFormat="1" applyFont="1" applyFill="1" applyBorder="1" applyAlignment="1" applyProtection="1">
      <alignment horizontal="right" vertical="center" indent="1"/>
    </xf>
    <xf numFmtId="0" fontId="8" fillId="0" borderId="0" xfId="0" applyFont="1" applyFill="1" applyBorder="1" applyAlignment="1" applyProtection="1"/>
    <xf numFmtId="0" fontId="27" fillId="5" borderId="0" xfId="3" applyFont="1" applyFill="1" applyBorder="1" applyAlignment="1" applyProtection="1">
      <alignment horizontal="center"/>
    </xf>
    <xf numFmtId="0" fontId="4" fillId="3" borderId="22" xfId="3" applyFont="1" applyFill="1" applyBorder="1" applyAlignment="1" applyProtection="1">
      <alignment horizontal="center" wrapText="1"/>
    </xf>
    <xf numFmtId="4" fontId="11" fillId="5" borderId="3" xfId="0" applyNumberFormat="1" applyFont="1" applyFill="1" applyBorder="1" applyAlignment="1" applyProtection="1">
      <alignment horizontal="right" vertical="center" indent="2"/>
    </xf>
    <xf numFmtId="0" fontId="39" fillId="5" borderId="0" xfId="4" applyFont="1" applyFill="1" applyBorder="1" applyAlignment="1" applyProtection="1">
      <alignment horizontal="left" vertical="center" wrapText="1"/>
    </xf>
    <xf numFmtId="0" fontId="39" fillId="5" borderId="0" xfId="4" applyFont="1" applyFill="1" applyBorder="1" applyAlignment="1" applyProtection="1">
      <alignment vertical="center" wrapText="1"/>
    </xf>
    <xf numFmtId="0" fontId="4" fillId="5" borderId="44" xfId="3" applyFont="1" applyFill="1" applyBorder="1" applyAlignment="1" applyProtection="1">
      <alignment horizontal="center" vertical="center"/>
    </xf>
    <xf numFmtId="4" fontId="2" fillId="0" borderId="0" xfId="0" applyNumberFormat="1" applyFont="1" applyFill="1" applyBorder="1" applyAlignment="1" applyProtection="1">
      <alignment horizontal="right" vertical="center" indent="2"/>
    </xf>
    <xf numFmtId="4" fontId="11" fillId="5" borderId="0" xfId="0" applyNumberFormat="1" applyFont="1" applyFill="1" applyBorder="1" applyAlignment="1" applyProtection="1">
      <alignment horizontal="right" vertical="center" indent="2"/>
    </xf>
    <xf numFmtId="4" fontId="2" fillId="5" borderId="0" xfId="3" applyNumberFormat="1" applyFont="1" applyFill="1" applyBorder="1" applyAlignment="1" applyProtection="1">
      <alignment horizontal="right" vertical="center" wrapText="1" indent="2"/>
    </xf>
    <xf numFmtId="4" fontId="2" fillId="0" borderId="0" xfId="3" applyNumberFormat="1" applyFont="1" applyFill="1" applyBorder="1" applyAlignment="1" applyProtection="1">
      <alignment horizontal="right" vertical="center" wrapText="1" indent="2"/>
    </xf>
    <xf numFmtId="4" fontId="4" fillId="0" borderId="0" xfId="3" applyNumberFormat="1" applyFont="1" applyFill="1" applyBorder="1" applyAlignment="1" applyProtection="1">
      <alignment horizontal="right" vertical="center" wrapText="1" indent="2"/>
    </xf>
    <xf numFmtId="0" fontId="11" fillId="5" borderId="0" xfId="0" applyFont="1" applyFill="1" applyBorder="1" applyAlignment="1" applyProtection="1">
      <alignment horizontal="center" vertical="center"/>
    </xf>
    <xf numFmtId="0" fontId="11" fillId="5" borderId="0" xfId="0" applyFont="1" applyFill="1" applyBorder="1" applyAlignment="1" applyProtection="1">
      <alignment horizontal="left" vertical="center" wrapText="1"/>
    </xf>
    <xf numFmtId="4" fontId="2" fillId="5" borderId="0" xfId="0" applyNumberFormat="1" applyFont="1" applyFill="1" applyBorder="1" applyAlignment="1" applyProtection="1">
      <alignment horizontal="right" vertical="center" indent="2"/>
    </xf>
    <xf numFmtId="4" fontId="4" fillId="3" borderId="3" xfId="0" applyNumberFormat="1" applyFont="1" applyFill="1" applyBorder="1" applyAlignment="1" applyProtection="1">
      <alignment horizontal="center" vertical="center" wrapText="1"/>
    </xf>
    <xf numFmtId="4" fontId="12" fillId="5" borderId="0" xfId="0" applyNumberFormat="1" applyFont="1" applyFill="1" applyBorder="1" applyAlignment="1" applyProtection="1">
      <alignment horizontal="right" vertical="center"/>
    </xf>
    <xf numFmtId="166" fontId="12" fillId="5" borderId="3" xfId="0" applyNumberFormat="1" applyFont="1" applyFill="1" applyBorder="1" applyAlignment="1" applyProtection="1">
      <alignment horizontal="right" vertical="center" indent="1"/>
    </xf>
    <xf numFmtId="3" fontId="2" fillId="5" borderId="3" xfId="0" applyNumberFormat="1" applyFont="1" applyFill="1" applyBorder="1" applyAlignment="1" applyProtection="1">
      <alignment horizontal="center" vertical="center"/>
    </xf>
    <xf numFmtId="166" fontId="4" fillId="5" borderId="3" xfId="0" applyNumberFormat="1" applyFont="1" applyFill="1" applyBorder="1" applyAlignment="1" applyProtection="1">
      <alignment horizontal="right" vertical="center" indent="1"/>
    </xf>
    <xf numFmtId="0" fontId="11" fillId="0" borderId="0" xfId="0" applyFont="1" applyFill="1" applyBorder="1" applyAlignment="1" applyProtection="1">
      <alignment horizontal="center" vertical="center"/>
    </xf>
    <xf numFmtId="0" fontId="11" fillId="0" borderId="0" xfId="0" applyFont="1" applyFill="1" applyBorder="1" applyAlignment="1" applyProtection="1">
      <alignment horizontal="left" vertical="center" wrapText="1"/>
    </xf>
    <xf numFmtId="0" fontId="4" fillId="7" borderId="3" xfId="0" applyFont="1" applyFill="1" applyBorder="1" applyAlignment="1" applyProtection="1">
      <alignment horizontal="center" vertical="center"/>
    </xf>
    <xf numFmtId="0" fontId="4" fillId="7" borderId="3" xfId="3" applyFont="1" applyFill="1" applyBorder="1" applyAlignment="1" applyProtection="1">
      <alignment horizontal="center" vertical="center" wrapText="1"/>
    </xf>
    <xf numFmtId="0" fontId="2" fillId="5" borderId="0" xfId="3" applyFont="1" applyFill="1" applyBorder="1" applyAlignment="1" applyProtection="1">
      <alignment horizontal="center" wrapText="1"/>
    </xf>
    <xf numFmtId="49" fontId="2" fillId="5" borderId="3" xfId="3" applyNumberFormat="1" applyFont="1" applyFill="1" applyBorder="1" applyAlignment="1" applyProtection="1">
      <alignment horizontal="center" wrapText="1"/>
    </xf>
    <xf numFmtId="0" fontId="11" fillId="5" borderId="0" xfId="3" applyFont="1" applyFill="1" applyBorder="1" applyAlignment="1" applyProtection="1">
      <alignment horizontal="center" vertical="center"/>
    </xf>
    <xf numFmtId="4" fontId="11" fillId="5" borderId="0" xfId="3" applyNumberFormat="1" applyFont="1" applyFill="1" applyBorder="1" applyAlignment="1" applyProtection="1">
      <alignment horizontal="left" vertical="center" wrapText="1"/>
    </xf>
    <xf numFmtId="4" fontId="11" fillId="5" borderId="0" xfId="3" applyNumberFormat="1" applyFont="1" applyFill="1" applyBorder="1" applyAlignment="1" applyProtection="1">
      <alignment horizontal="right" vertical="center" indent="1"/>
    </xf>
    <xf numFmtId="4" fontId="2" fillId="5" borderId="0" xfId="3" applyNumberFormat="1" applyFont="1" applyFill="1" applyBorder="1" applyAlignment="1" applyProtection="1">
      <alignment horizontal="right" vertical="center" indent="1"/>
    </xf>
    <xf numFmtId="166" fontId="4" fillId="5" borderId="0" xfId="3" applyNumberFormat="1" applyFont="1" applyFill="1" applyBorder="1" applyAlignment="1" applyProtection="1">
      <alignment horizontal="right" vertical="center" indent="1"/>
    </xf>
    <xf numFmtId="0" fontId="34" fillId="5" borderId="34" xfId="3" applyFont="1" applyFill="1" applyBorder="1" applyAlignment="1" applyProtection="1">
      <alignment vertical="center"/>
    </xf>
    <xf numFmtId="166" fontId="4" fillId="3" borderId="3" xfId="1"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center" wrapText="1"/>
    </xf>
    <xf numFmtId="4" fontId="2" fillId="5" borderId="3" xfId="0" applyNumberFormat="1" applyFont="1" applyFill="1" applyBorder="1" applyAlignment="1" applyProtection="1">
      <alignment horizontal="right" vertical="center" indent="1"/>
    </xf>
    <xf numFmtId="0" fontId="34" fillId="5" borderId="0" xfId="3" applyFont="1" applyFill="1" applyBorder="1" applyAlignment="1" applyProtection="1">
      <alignment horizontal="left"/>
    </xf>
    <xf numFmtId="0" fontId="11" fillId="4" borderId="3" xfId="0" applyFont="1" applyFill="1" applyBorder="1" applyAlignment="1" applyProtection="1">
      <alignment horizontal="center" vertical="center"/>
    </xf>
    <xf numFmtId="0" fontId="11" fillId="4" borderId="3" xfId="0" applyFont="1" applyFill="1" applyBorder="1" applyAlignment="1" applyProtection="1">
      <alignment horizontal="left" vertical="center" wrapText="1"/>
    </xf>
    <xf numFmtId="4" fontId="2" fillId="4" borderId="3" xfId="0" applyNumberFormat="1" applyFont="1" applyFill="1" applyBorder="1" applyAlignment="1" applyProtection="1">
      <alignment horizontal="right" vertical="center" indent="2"/>
    </xf>
    <xf numFmtId="4" fontId="11" fillId="4" borderId="3" xfId="0" applyNumberFormat="1" applyFont="1" applyFill="1" applyBorder="1" applyAlignment="1" applyProtection="1">
      <alignment horizontal="right" vertical="center" indent="2"/>
    </xf>
    <xf numFmtId="4" fontId="2" fillId="4" borderId="3" xfId="3" applyNumberFormat="1" applyFont="1" applyFill="1" applyBorder="1" applyAlignment="1" applyProtection="1">
      <alignment horizontal="right" vertical="center" wrapText="1" indent="2"/>
    </xf>
    <xf numFmtId="4" fontId="4" fillId="4" borderId="3" xfId="3" applyNumberFormat="1" applyFont="1" applyFill="1" applyBorder="1" applyAlignment="1" applyProtection="1">
      <alignment horizontal="right" vertical="center" wrapText="1" indent="2"/>
    </xf>
    <xf numFmtId="0" fontId="2" fillId="4" borderId="1" xfId="3" applyFont="1" applyFill="1" applyBorder="1" applyAlignment="1" applyProtection="1">
      <alignment horizontal="center" vertical="center"/>
    </xf>
    <xf numFmtId="0" fontId="11" fillId="4" borderId="3" xfId="3" applyFont="1" applyFill="1" applyBorder="1" applyAlignment="1" applyProtection="1">
      <alignment horizontal="center" vertical="center"/>
    </xf>
    <xf numFmtId="4" fontId="11" fillId="4" borderId="3" xfId="3" applyNumberFormat="1" applyFont="1" applyFill="1" applyBorder="1" applyAlignment="1" applyProtection="1">
      <alignment horizontal="left" vertical="center" wrapText="1"/>
    </xf>
    <xf numFmtId="4" fontId="11" fillId="4" borderId="3" xfId="3" applyNumberFormat="1" applyFont="1" applyFill="1" applyBorder="1" applyAlignment="1" applyProtection="1">
      <alignment horizontal="right" vertical="center" indent="1"/>
    </xf>
    <xf numFmtId="4" fontId="2" fillId="4" borderId="3" xfId="3" applyNumberFormat="1" applyFont="1" applyFill="1" applyBorder="1" applyAlignment="1" applyProtection="1">
      <alignment horizontal="right" vertical="center" indent="1"/>
    </xf>
    <xf numFmtId="166" fontId="4" fillId="4" borderId="3" xfId="3" applyNumberFormat="1" applyFont="1" applyFill="1" applyBorder="1" applyAlignment="1" applyProtection="1">
      <alignment horizontal="right" vertical="center" indent="1"/>
    </xf>
    <xf numFmtId="0" fontId="4" fillId="5" borderId="0" xfId="0" applyFont="1" applyFill="1" applyBorder="1" applyAlignment="1" applyProtection="1">
      <alignment horizontal="left" vertical="center" wrapText="1"/>
    </xf>
    <xf numFmtId="0" fontId="2" fillId="3" borderId="5" xfId="3" applyFont="1" applyFill="1" applyBorder="1" applyAlignment="1" applyProtection="1">
      <alignment horizontal="center" vertical="center" wrapText="1"/>
    </xf>
    <xf numFmtId="0" fontId="4" fillId="5" borderId="0" xfId="3" applyFont="1" applyFill="1" applyBorder="1" applyAlignment="1" applyProtection="1">
      <alignment horizontal="right" vertical="center" wrapText="1"/>
    </xf>
    <xf numFmtId="4" fontId="12" fillId="3" borderId="3" xfId="0" applyNumberFormat="1" applyFont="1" applyFill="1" applyBorder="1" applyAlignment="1" applyProtection="1">
      <alignment horizontal="center" vertical="center" wrapText="1"/>
    </xf>
    <xf numFmtId="4" fontId="4" fillId="3" borderId="3" xfId="3" applyNumberFormat="1" applyFont="1" applyFill="1" applyBorder="1" applyAlignment="1" applyProtection="1">
      <alignment horizontal="center" vertical="center" wrapText="1"/>
    </xf>
    <xf numFmtId="0" fontId="4" fillId="7" borderId="3" xfId="3" applyFont="1" applyFill="1" applyBorder="1" applyAlignment="1" applyProtection="1">
      <alignment horizontal="center" vertical="center"/>
    </xf>
    <xf numFmtId="0" fontId="28" fillId="5" borderId="23" xfId="4" applyFill="1" applyBorder="1" applyAlignment="1" applyProtection="1">
      <alignment horizontal="left"/>
    </xf>
    <xf numFmtId="0" fontId="23" fillId="5" borderId="0" xfId="0" applyFont="1" applyFill="1" applyBorder="1" applyAlignment="1" applyProtection="1">
      <alignment horizontal="center"/>
    </xf>
    <xf numFmtId="0" fontId="2" fillId="5" borderId="0" xfId="3" applyFont="1" applyFill="1" applyAlignment="1" applyProtection="1">
      <alignment vertical="center" wrapText="1"/>
    </xf>
    <xf numFmtId="0" fontId="4" fillId="0" borderId="0" xfId="3" applyFont="1" applyFill="1" applyBorder="1" applyAlignment="1">
      <alignment horizontal="center" vertical="center" wrapText="1"/>
    </xf>
    <xf numFmtId="0" fontId="4" fillId="4" borderId="2" xfId="3" applyFont="1" applyFill="1" applyBorder="1" applyAlignment="1" applyProtection="1">
      <alignment horizontal="center" vertical="center" wrapText="1"/>
    </xf>
    <xf numFmtId="0" fontId="4" fillId="6" borderId="2" xfId="3" applyFont="1" applyFill="1" applyBorder="1" applyAlignment="1" applyProtection="1">
      <alignment horizontal="center" vertical="center" wrapText="1"/>
    </xf>
    <xf numFmtId="0" fontId="8" fillId="0" borderId="0" xfId="0" applyFont="1" applyProtection="1"/>
    <xf numFmtId="0" fontId="4" fillId="5" borderId="0" xfId="0" applyFont="1" applyFill="1" applyBorder="1" applyAlignment="1" applyProtection="1">
      <alignment horizontal="left" vertical="center" wrapText="1"/>
    </xf>
    <xf numFmtId="4" fontId="4" fillId="3" borderId="0" xfId="3" applyNumberFormat="1" applyFont="1" applyFill="1" applyBorder="1" applyAlignment="1" applyProtection="1">
      <alignment horizontal="center" vertical="center" wrapText="1"/>
    </xf>
    <xf numFmtId="166" fontId="2" fillId="5" borderId="0" xfId="3" applyNumberFormat="1" applyFont="1" applyFill="1" applyBorder="1" applyAlignment="1" applyProtection="1">
      <alignment horizontal="center" vertical="center" wrapText="1"/>
    </xf>
    <xf numFmtId="49" fontId="2" fillId="7" borderId="3" xfId="3" applyNumberFormat="1" applyFont="1" applyFill="1" applyBorder="1" applyAlignment="1" applyProtection="1">
      <alignment horizontal="center" vertical="center" wrapText="1"/>
      <protection locked="0"/>
    </xf>
    <xf numFmtId="4" fontId="11" fillId="7" borderId="3" xfId="0" applyNumberFormat="1" applyFont="1" applyFill="1" applyBorder="1" applyAlignment="1" applyProtection="1">
      <alignment horizontal="right" vertical="center" indent="2"/>
      <protection locked="0"/>
    </xf>
    <xf numFmtId="8" fontId="2" fillId="7" borderId="3" xfId="0" applyNumberFormat="1" applyFont="1" applyFill="1" applyBorder="1" applyAlignment="1" applyProtection="1">
      <alignment horizontal="center"/>
      <protection locked="0"/>
    </xf>
    <xf numFmtId="10" fontId="2" fillId="7" borderId="3" xfId="0" applyNumberFormat="1" applyFont="1" applyFill="1" applyBorder="1" applyAlignment="1" applyProtection="1">
      <alignment horizontal="center"/>
      <protection locked="0"/>
    </xf>
    <xf numFmtId="8" fontId="2" fillId="7" borderId="3" xfId="0" applyNumberFormat="1" applyFont="1" applyFill="1" applyBorder="1" applyAlignment="1" applyProtection="1">
      <alignment horizontal="right"/>
      <protection locked="0"/>
    </xf>
    <xf numFmtId="167" fontId="11" fillId="7" borderId="3" xfId="0" applyNumberFormat="1" applyFont="1" applyFill="1" applyBorder="1" applyAlignment="1" applyProtection="1">
      <alignment horizontal="right" indent="2"/>
      <protection locked="0"/>
    </xf>
    <xf numFmtId="0" fontId="4" fillId="7" borderId="3" xfId="0" applyFont="1" applyFill="1" applyBorder="1" applyAlignment="1" applyProtection="1">
      <alignment horizontal="center" vertical="center"/>
      <protection locked="0"/>
    </xf>
    <xf numFmtId="4" fontId="2" fillId="7" borderId="3" xfId="0" applyNumberFormat="1" applyFont="1" applyFill="1" applyBorder="1" applyAlignment="1" applyProtection="1">
      <alignment horizontal="right" vertical="center" indent="1"/>
      <protection locked="0"/>
    </xf>
    <xf numFmtId="0" fontId="2" fillId="7" borderId="3" xfId="0" applyFont="1" applyFill="1" applyBorder="1" applyAlignment="1" applyProtection="1">
      <alignment horizontal="center" vertical="center"/>
      <protection locked="0"/>
    </xf>
    <xf numFmtId="168" fontId="2" fillId="7" borderId="3" xfId="0" applyNumberFormat="1" applyFont="1" applyFill="1" applyBorder="1" applyAlignment="1" applyProtection="1">
      <alignment horizontal="center" vertical="center"/>
      <protection locked="0"/>
    </xf>
    <xf numFmtId="4" fontId="2" fillId="7" borderId="5" xfId="0" applyNumberFormat="1" applyFont="1" applyFill="1" applyBorder="1" applyAlignment="1" applyProtection="1">
      <alignment horizontal="right" vertical="center" indent="1"/>
      <protection locked="0"/>
    </xf>
    <xf numFmtId="4" fontId="2" fillId="7" borderId="1" xfId="0" applyNumberFormat="1" applyFont="1" applyFill="1" applyBorder="1" applyAlignment="1" applyProtection="1">
      <alignment horizontal="right" vertical="center" indent="1"/>
      <protection locked="0"/>
    </xf>
    <xf numFmtId="165" fontId="2" fillId="7" borderId="3" xfId="0" applyNumberFormat="1" applyFont="1" applyFill="1" applyBorder="1" applyAlignment="1" applyProtection="1">
      <alignment horizontal="right" vertical="center" indent="1"/>
      <protection locked="0"/>
    </xf>
    <xf numFmtId="165" fontId="2" fillId="7" borderId="5" xfId="0" applyNumberFormat="1" applyFont="1" applyFill="1" applyBorder="1" applyAlignment="1" applyProtection="1">
      <alignment horizontal="right" vertical="center" indent="1"/>
      <protection locked="0"/>
    </xf>
    <xf numFmtId="10" fontId="12" fillId="7" borderId="29" xfId="2" applyNumberFormat="1" applyFont="1" applyFill="1" applyBorder="1" applyAlignment="1" applyProtection="1">
      <alignment horizontal="right" indent="3"/>
      <protection locked="0"/>
    </xf>
    <xf numFmtId="10" fontId="12" fillId="7" borderId="30" xfId="2" applyNumberFormat="1" applyFont="1" applyFill="1" applyBorder="1" applyAlignment="1" applyProtection="1">
      <alignment horizontal="right" indent="3"/>
      <protection locked="0"/>
    </xf>
    <xf numFmtId="10" fontId="12" fillId="7" borderId="32" xfId="2" applyNumberFormat="1" applyFont="1" applyFill="1" applyBorder="1" applyAlignment="1" applyProtection="1">
      <alignment horizontal="right" indent="3"/>
      <protection locked="0"/>
    </xf>
    <xf numFmtId="4" fontId="23" fillId="7" borderId="3" xfId="0" applyNumberFormat="1" applyFont="1" applyFill="1" applyBorder="1" applyAlignment="1" applyProtection="1">
      <alignment horizontal="right" vertical="center" indent="1"/>
      <protection locked="0"/>
    </xf>
    <xf numFmtId="0" fontId="4" fillId="5" borderId="0" xfId="3" applyFont="1" applyFill="1" applyBorder="1" applyAlignment="1" applyProtection="1">
      <alignment horizontal="right" vertical="center" wrapText="1"/>
    </xf>
    <xf numFmtId="0" fontId="4" fillId="5" borderId="33" xfId="3" applyFont="1" applyFill="1" applyBorder="1" applyAlignment="1" applyProtection="1">
      <alignment horizontal="right" vertical="center" wrapText="1"/>
    </xf>
    <xf numFmtId="49" fontId="11" fillId="7" borderId="3" xfId="0" applyNumberFormat="1" applyFont="1" applyFill="1" applyBorder="1" applyAlignment="1" applyProtection="1">
      <alignment horizontal="center"/>
      <protection locked="0"/>
    </xf>
    <xf numFmtId="0" fontId="4" fillId="3" borderId="1" xfId="3" applyFont="1" applyFill="1" applyBorder="1" applyAlignment="1" applyProtection="1">
      <alignment horizontal="center" wrapText="1"/>
    </xf>
    <xf numFmtId="0" fontId="4" fillId="3" borderId="6" xfId="3" applyFont="1" applyFill="1" applyBorder="1" applyAlignment="1" applyProtection="1">
      <alignment horizontal="center" wrapText="1"/>
    </xf>
    <xf numFmtId="0" fontId="4" fillId="3" borderId="5" xfId="3" applyFont="1" applyFill="1" applyBorder="1" applyAlignment="1" applyProtection="1">
      <alignment horizontal="center" vertical="center" wrapText="1"/>
    </xf>
    <xf numFmtId="0" fontId="4" fillId="3" borderId="20" xfId="3" applyFont="1" applyFill="1" applyBorder="1" applyAlignment="1" applyProtection="1">
      <alignment horizontal="center" vertical="center" wrapText="1"/>
    </xf>
    <xf numFmtId="0" fontId="4" fillId="3" borderId="2" xfId="3" applyFont="1" applyFill="1" applyBorder="1" applyAlignment="1" applyProtection="1">
      <alignment horizontal="center" vertical="center" wrapText="1"/>
    </xf>
    <xf numFmtId="0" fontId="2" fillId="7" borderId="5" xfId="3" applyFont="1" applyFill="1" applyBorder="1" applyAlignment="1" applyProtection="1">
      <alignment horizontal="center" vertical="center" wrapText="1"/>
      <protection locked="0"/>
    </xf>
    <xf numFmtId="0" fontId="2" fillId="7" borderId="2" xfId="3" applyFont="1" applyFill="1" applyBorder="1" applyAlignment="1" applyProtection="1">
      <alignment horizontal="center" vertical="center" wrapText="1"/>
      <protection locked="0"/>
    </xf>
    <xf numFmtId="4" fontId="2" fillId="4" borderId="1" xfId="3" applyNumberFormat="1" applyFont="1" applyFill="1" applyBorder="1" applyAlignment="1" applyProtection="1">
      <alignment horizontal="right" vertical="center" wrapText="1" indent="2"/>
    </xf>
    <xf numFmtId="4" fontId="2" fillId="4" borderId="6" xfId="3" applyNumberFormat="1" applyFont="1" applyFill="1" applyBorder="1" applyAlignment="1" applyProtection="1">
      <alignment horizontal="right" vertical="center" wrapText="1" indent="2"/>
    </xf>
    <xf numFmtId="0" fontId="35" fillId="5" borderId="0" xfId="3" applyFont="1" applyFill="1" applyBorder="1" applyAlignment="1" applyProtection="1">
      <alignment horizontal="center" vertical="center"/>
    </xf>
    <xf numFmtId="0" fontId="4" fillId="7" borderId="18" xfId="3" applyFont="1" applyFill="1" applyBorder="1" applyAlignment="1" applyProtection="1">
      <alignment horizontal="center" wrapText="1"/>
      <protection locked="0"/>
    </xf>
    <xf numFmtId="0" fontId="4" fillId="7" borderId="22" xfId="3" applyFont="1" applyFill="1" applyBorder="1" applyAlignment="1" applyProtection="1">
      <alignment horizontal="center" wrapText="1"/>
      <protection locked="0"/>
    </xf>
    <xf numFmtId="0" fontId="4" fillId="7" borderId="25" xfId="3" applyFont="1" applyFill="1" applyBorder="1" applyAlignment="1" applyProtection="1">
      <alignment horizontal="center" wrapText="1"/>
      <protection locked="0"/>
    </xf>
    <xf numFmtId="0" fontId="4" fillId="7" borderId="16" xfId="3" applyFont="1" applyFill="1" applyBorder="1" applyAlignment="1" applyProtection="1">
      <alignment horizontal="center" wrapText="1"/>
      <protection locked="0"/>
    </xf>
    <xf numFmtId="0" fontId="4" fillId="7" borderId="17" xfId="3" applyFont="1" applyFill="1" applyBorder="1" applyAlignment="1" applyProtection="1">
      <alignment horizontal="center" wrapText="1"/>
      <protection locked="0"/>
    </xf>
    <xf numFmtId="0" fontId="4" fillId="7" borderId="7" xfId="3" applyFont="1" applyFill="1" applyBorder="1" applyAlignment="1" applyProtection="1">
      <alignment horizontal="center" wrapText="1"/>
      <protection locked="0"/>
    </xf>
    <xf numFmtId="0" fontId="2" fillId="3" borderId="18" xfId="3" applyFont="1" applyFill="1" applyBorder="1" applyAlignment="1" applyProtection="1">
      <alignment horizontal="center" vertical="center" wrapText="1"/>
    </xf>
    <xf numFmtId="0" fontId="2" fillId="3" borderId="25" xfId="3" applyFont="1" applyFill="1" applyBorder="1" applyAlignment="1" applyProtection="1">
      <alignment horizontal="center" vertical="center" wrapText="1"/>
    </xf>
    <xf numFmtId="4" fontId="2" fillId="5" borderId="1" xfId="3" applyNumberFormat="1" applyFont="1" applyFill="1" applyBorder="1" applyAlignment="1" applyProtection="1">
      <alignment horizontal="right" vertical="center" wrapText="1" indent="2"/>
    </xf>
    <xf numFmtId="4" fontId="2" fillId="5" borderId="6" xfId="3" applyNumberFormat="1" applyFont="1" applyFill="1" applyBorder="1" applyAlignment="1" applyProtection="1">
      <alignment horizontal="right" vertical="center" wrapText="1" indent="2"/>
    </xf>
    <xf numFmtId="0" fontId="2" fillId="3" borderId="5" xfId="3" applyFont="1" applyFill="1" applyBorder="1" applyAlignment="1" applyProtection="1">
      <alignment horizontal="center" vertical="center" wrapText="1"/>
    </xf>
    <xf numFmtId="0" fontId="2" fillId="3" borderId="2" xfId="3" applyFont="1" applyFill="1" applyBorder="1" applyAlignment="1" applyProtection="1">
      <alignment horizontal="center" vertical="center" wrapText="1"/>
    </xf>
    <xf numFmtId="0" fontId="2" fillId="3" borderId="19" xfId="3" applyFont="1" applyFill="1" applyBorder="1" applyAlignment="1" applyProtection="1">
      <alignment horizontal="center" vertical="center" wrapText="1"/>
    </xf>
    <xf numFmtId="0" fontId="2" fillId="3" borderId="33" xfId="3" applyFont="1" applyFill="1" applyBorder="1" applyAlignment="1" applyProtection="1">
      <alignment horizontal="center" vertical="center" wrapText="1"/>
    </xf>
    <xf numFmtId="4" fontId="11" fillId="5" borderId="1" xfId="0" applyNumberFormat="1" applyFont="1" applyFill="1" applyBorder="1" applyAlignment="1" applyProtection="1">
      <alignment horizontal="right" vertical="center" indent="2"/>
    </xf>
    <xf numFmtId="4" fontId="11" fillId="5" borderId="6" xfId="0" applyNumberFormat="1" applyFont="1" applyFill="1" applyBorder="1" applyAlignment="1" applyProtection="1">
      <alignment horizontal="right" vertical="center" indent="2"/>
    </xf>
    <xf numFmtId="0" fontId="40" fillId="5" borderId="0"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xf>
    <xf numFmtId="1" fontId="11" fillId="5" borderId="1" xfId="0" applyNumberFormat="1" applyFont="1" applyFill="1" applyBorder="1" applyAlignment="1" applyProtection="1">
      <alignment horizontal="center" vertical="center"/>
    </xf>
    <xf numFmtId="1" fontId="11" fillId="5" borderId="6" xfId="0" applyNumberFormat="1" applyFont="1" applyFill="1" applyBorder="1" applyAlignment="1" applyProtection="1">
      <alignment horizontal="center" vertical="center"/>
    </xf>
    <xf numFmtId="166" fontId="2" fillId="5" borderId="1" xfId="3" applyNumberFormat="1" applyFont="1" applyFill="1" applyBorder="1" applyAlignment="1" applyProtection="1">
      <alignment horizontal="center" vertical="center" wrapText="1"/>
    </xf>
    <xf numFmtId="166" fontId="2" fillId="5" borderId="6" xfId="3" applyNumberFormat="1" applyFont="1" applyFill="1" applyBorder="1" applyAlignment="1" applyProtection="1">
      <alignment horizontal="center" vertical="center" wrapText="1"/>
    </xf>
    <xf numFmtId="1" fontId="11" fillId="5" borderId="3" xfId="0" applyNumberFormat="1" applyFont="1" applyFill="1" applyBorder="1" applyAlignment="1" applyProtection="1">
      <alignment horizontal="center" vertical="center"/>
    </xf>
    <xf numFmtId="0" fontId="39" fillId="5" borderId="34" xfId="4" applyFont="1" applyFill="1" applyBorder="1" applyAlignment="1" applyProtection="1">
      <alignment horizontal="left" vertical="center" wrapText="1"/>
    </xf>
    <xf numFmtId="4" fontId="12" fillId="3" borderId="3" xfId="0" applyNumberFormat="1" applyFont="1" applyFill="1" applyBorder="1" applyAlignment="1" applyProtection="1">
      <alignment horizontal="center" vertical="center" wrapText="1"/>
    </xf>
    <xf numFmtId="4" fontId="4" fillId="3" borderId="3" xfId="3" applyNumberFormat="1" applyFont="1" applyFill="1" applyBorder="1" applyAlignment="1" applyProtection="1">
      <alignment horizontal="center" vertical="center" wrapText="1"/>
    </xf>
    <xf numFmtId="166" fontId="2" fillId="5" borderId="3" xfId="3" applyNumberFormat="1" applyFont="1" applyFill="1" applyBorder="1" applyAlignment="1" applyProtection="1">
      <alignment horizontal="center" vertical="center" wrapText="1"/>
    </xf>
    <xf numFmtId="0" fontId="2" fillId="3" borderId="20" xfId="3" applyFont="1" applyFill="1" applyBorder="1" applyAlignment="1" applyProtection="1">
      <alignment horizontal="center" vertical="center" wrapText="1"/>
    </xf>
    <xf numFmtId="0" fontId="4" fillId="3" borderId="8" xfId="3" applyFont="1" applyFill="1" applyBorder="1" applyAlignment="1" applyProtection="1">
      <alignment horizontal="center" wrapText="1"/>
    </xf>
    <xf numFmtId="0" fontId="4" fillId="5" borderId="0" xfId="0" applyFont="1" applyFill="1" applyBorder="1" applyAlignment="1" applyProtection="1">
      <alignment horizontal="left" vertical="center" wrapText="1"/>
    </xf>
    <xf numFmtId="0" fontId="2" fillId="0" borderId="1" xfId="0" applyFont="1" applyBorder="1" applyAlignment="1" applyProtection="1">
      <alignment vertical="center"/>
    </xf>
    <xf numFmtId="0" fontId="2" fillId="0" borderId="8" xfId="0" applyFont="1" applyBorder="1" applyAlignment="1" applyProtection="1">
      <alignment vertical="center"/>
    </xf>
    <xf numFmtId="0" fontId="2" fillId="0" borderId="6" xfId="0" applyFont="1" applyBorder="1" applyAlignment="1" applyProtection="1">
      <alignment vertical="center"/>
    </xf>
    <xf numFmtId="0" fontId="2" fillId="5" borderId="18" xfId="0" applyFont="1" applyFill="1" applyBorder="1" applyAlignment="1" applyProtection="1">
      <alignment horizontal="center" vertical="center" wrapText="1"/>
    </xf>
    <xf numFmtId="0" fontId="2" fillId="5" borderId="22" xfId="0" applyFont="1" applyFill="1" applyBorder="1" applyAlignment="1" applyProtection="1">
      <alignment horizontal="center" vertical="center" wrapText="1"/>
    </xf>
    <xf numFmtId="0" fontId="2" fillId="5" borderId="25" xfId="0" applyFont="1" applyFill="1" applyBorder="1" applyAlignment="1" applyProtection="1">
      <alignment horizontal="center" vertical="center" wrapText="1"/>
    </xf>
    <xf numFmtId="0" fontId="2" fillId="5" borderId="16" xfId="0" applyFont="1" applyFill="1" applyBorder="1" applyAlignment="1" applyProtection="1">
      <alignment horizontal="center" vertical="center" wrapText="1"/>
    </xf>
    <xf numFmtId="0" fontId="2" fillId="5" borderId="17" xfId="0" applyFont="1" applyFill="1" applyBorder="1" applyAlignment="1" applyProtection="1">
      <alignment horizontal="center" vertical="center" wrapText="1"/>
    </xf>
    <xf numFmtId="0" fontId="2" fillId="5" borderId="7" xfId="0" applyFont="1" applyFill="1" applyBorder="1" applyAlignment="1" applyProtection="1">
      <alignment horizontal="center" vertical="center" wrapText="1"/>
    </xf>
    <xf numFmtId="0" fontId="4" fillId="3" borderId="26" xfId="3" applyFont="1" applyFill="1" applyBorder="1" applyAlignment="1" applyProtection="1">
      <alignment horizontal="center" vertical="center" wrapText="1"/>
    </xf>
    <xf numFmtId="0" fontId="4" fillId="3" borderId="35" xfId="3" applyFont="1" applyFill="1" applyBorder="1" applyAlignment="1" applyProtection="1">
      <alignment horizontal="center" vertical="center" wrapText="1"/>
    </xf>
    <xf numFmtId="0" fontId="4" fillId="3" borderId="21" xfId="3" applyFont="1" applyFill="1" applyBorder="1" applyAlignment="1" applyProtection="1">
      <alignment horizontal="center" vertical="center" wrapText="1"/>
    </xf>
    <xf numFmtId="0" fontId="4" fillId="3" borderId="27" xfId="3" applyFont="1" applyFill="1" applyBorder="1" applyAlignment="1" applyProtection="1">
      <alignment horizontal="center" vertical="center" wrapText="1"/>
    </xf>
    <xf numFmtId="0" fontId="4" fillId="3" borderId="10" xfId="3" applyFont="1" applyFill="1" applyBorder="1" applyAlignment="1" applyProtection="1">
      <alignment horizontal="center" vertical="center"/>
    </xf>
    <xf numFmtId="0" fontId="4" fillId="3" borderId="9" xfId="3" applyFont="1" applyFill="1" applyBorder="1" applyAlignment="1" applyProtection="1">
      <alignment horizontal="center" vertical="center"/>
    </xf>
    <xf numFmtId="0" fontId="4" fillId="3" borderId="15" xfId="3" applyFont="1" applyFill="1" applyBorder="1" applyAlignment="1" applyProtection="1">
      <alignment horizontal="center" vertical="center"/>
    </xf>
    <xf numFmtId="0" fontId="28" fillId="5" borderId="23" xfId="4" applyFill="1" applyBorder="1" applyAlignment="1" applyProtection="1">
      <alignment horizontal="left"/>
    </xf>
    <xf numFmtId="0" fontId="2" fillId="0" borderId="3" xfId="0" applyFont="1" applyBorder="1" applyAlignment="1" applyProtection="1">
      <alignment vertical="center"/>
    </xf>
    <xf numFmtId="0" fontId="3" fillId="5" borderId="22" xfId="3" applyFont="1" applyFill="1" applyBorder="1" applyAlignment="1" applyProtection="1">
      <alignment horizontal="right" vertical="center" wrapText="1"/>
    </xf>
    <xf numFmtId="0" fontId="3" fillId="5" borderId="45" xfId="3" applyFont="1" applyFill="1" applyBorder="1" applyAlignment="1" applyProtection="1">
      <alignment horizontal="right" vertical="center" wrapText="1"/>
    </xf>
    <xf numFmtId="0" fontId="17" fillId="5" borderId="0" xfId="0" applyFont="1" applyFill="1" applyBorder="1" applyAlignment="1" applyProtection="1">
      <alignment horizontal="center"/>
    </xf>
    <xf numFmtId="0" fontId="2" fillId="5" borderId="0" xfId="0" applyFont="1" applyFill="1" applyBorder="1" applyAlignment="1" applyProtection="1">
      <alignment horizontal="center"/>
    </xf>
    <xf numFmtId="0" fontId="4" fillId="5" borderId="0" xfId="0" applyFont="1" applyFill="1" applyBorder="1" applyAlignment="1" applyProtection="1">
      <alignment horizontal="center"/>
    </xf>
    <xf numFmtId="0" fontId="4" fillId="7" borderId="18" xfId="0" applyFont="1" applyFill="1" applyBorder="1" applyAlignment="1" applyProtection="1">
      <alignment horizontal="center" vertical="center"/>
      <protection locked="0"/>
    </xf>
    <xf numFmtId="0" fontId="4" fillId="7" borderId="22" xfId="0" applyFont="1" applyFill="1" applyBorder="1" applyAlignment="1" applyProtection="1">
      <alignment horizontal="center" vertical="center"/>
      <protection locked="0"/>
    </xf>
    <xf numFmtId="0" fontId="4" fillId="7" borderId="25" xfId="0" applyFont="1" applyFill="1" applyBorder="1" applyAlignment="1" applyProtection="1">
      <alignment horizontal="center" vertical="center"/>
      <protection locked="0"/>
    </xf>
    <xf numFmtId="0" fontId="4" fillId="7" borderId="16" xfId="0" applyFont="1" applyFill="1" applyBorder="1" applyAlignment="1" applyProtection="1">
      <alignment horizontal="center" vertical="center"/>
      <protection locked="0"/>
    </xf>
    <xf numFmtId="0" fontId="4" fillId="7" borderId="17" xfId="0" applyFont="1" applyFill="1" applyBorder="1" applyAlignment="1" applyProtection="1">
      <alignment horizontal="center" vertical="center"/>
      <protection locked="0"/>
    </xf>
    <xf numFmtId="0" fontId="4" fillId="7" borderId="7" xfId="0" applyFont="1" applyFill="1" applyBorder="1" applyAlignment="1" applyProtection="1">
      <alignment horizontal="center" vertical="center"/>
      <protection locked="0"/>
    </xf>
    <xf numFmtId="0" fontId="4" fillId="0" borderId="1" xfId="0" applyFont="1" applyBorder="1" applyAlignment="1" applyProtection="1">
      <alignment vertical="center"/>
    </xf>
    <xf numFmtId="0" fontId="4" fillId="0" borderId="8" xfId="0" applyFont="1" applyBorder="1" applyAlignment="1" applyProtection="1">
      <alignment vertical="center"/>
    </xf>
    <xf numFmtId="0" fontId="4" fillId="0" borderId="6" xfId="0" applyFont="1" applyBorder="1" applyAlignment="1" applyProtection="1">
      <alignment vertical="center"/>
    </xf>
    <xf numFmtId="0" fontId="2" fillId="0" borderId="3" xfId="0" applyFont="1" applyBorder="1" applyProtection="1"/>
    <xf numFmtId="0" fontId="3" fillId="5" borderId="0" xfId="3" applyFont="1" applyFill="1" applyBorder="1" applyAlignment="1" applyProtection="1">
      <alignment horizontal="right" vertical="center" wrapText="1"/>
    </xf>
    <xf numFmtId="0" fontId="3" fillId="5" borderId="46" xfId="3" applyFont="1" applyFill="1" applyBorder="1" applyAlignment="1" applyProtection="1">
      <alignment horizontal="right" vertical="center" wrapText="1"/>
    </xf>
    <xf numFmtId="0" fontId="2" fillId="0" borderId="18" xfId="0" applyFont="1" applyBorder="1" applyProtection="1"/>
    <xf numFmtId="0" fontId="2" fillId="0" borderId="22" xfId="0" applyFont="1" applyBorder="1" applyProtection="1"/>
    <xf numFmtId="0" fontId="2" fillId="0" borderId="25" xfId="0" applyFont="1" applyBorder="1" applyProtection="1"/>
    <xf numFmtId="0" fontId="4" fillId="5" borderId="1" xfId="0" applyFont="1" applyFill="1" applyBorder="1" applyAlignment="1" applyProtection="1"/>
    <xf numFmtId="0" fontId="4" fillId="5" borderId="8" xfId="0" applyFont="1" applyFill="1" applyBorder="1" applyAlignment="1" applyProtection="1"/>
    <xf numFmtId="0" fontId="4" fillId="5" borderId="6" xfId="0" applyFont="1" applyFill="1" applyBorder="1" applyAlignment="1" applyProtection="1"/>
    <xf numFmtId="0" fontId="2" fillId="0" borderId="18" xfId="0" applyFont="1" applyBorder="1" applyAlignment="1" applyProtection="1">
      <alignment horizontal="justify" vertical="center" wrapText="1"/>
    </xf>
    <xf numFmtId="0" fontId="2" fillId="0" borderId="22" xfId="0" applyFont="1" applyBorder="1" applyAlignment="1" applyProtection="1">
      <alignment horizontal="justify" vertical="center" wrapText="1"/>
    </xf>
    <xf numFmtId="0" fontId="2" fillId="0" borderId="25" xfId="0" applyFont="1" applyBorder="1" applyAlignment="1" applyProtection="1">
      <alignment horizontal="justify" vertical="center" wrapText="1"/>
    </xf>
    <xf numFmtId="0" fontId="31" fillId="2" borderId="24" xfId="5" applyFont="1" applyFill="1" applyBorder="1" applyAlignment="1" applyProtection="1">
      <alignment horizontal="left" vertical="center" wrapText="1"/>
    </xf>
    <xf numFmtId="0" fontId="4" fillId="7" borderId="3" xfId="3" applyFont="1" applyFill="1" applyBorder="1" applyAlignment="1" applyProtection="1">
      <alignment horizontal="center" vertical="center"/>
    </xf>
    <xf numFmtId="0" fontId="24" fillId="5" borderId="13" xfId="0" applyFont="1" applyFill="1" applyBorder="1" applyAlignment="1" applyProtection="1">
      <alignment horizontal="left" vertical="top" wrapText="1"/>
    </xf>
    <xf numFmtId="0" fontId="26" fillId="5" borderId="41" xfId="0" applyFont="1" applyFill="1" applyBorder="1" applyAlignment="1" applyProtection="1">
      <alignment horizontal="left" wrapText="1"/>
    </xf>
    <xf numFmtId="0" fontId="26" fillId="5" borderId="42" xfId="0" applyFont="1" applyFill="1" applyBorder="1" applyAlignment="1" applyProtection="1">
      <alignment horizontal="left" wrapText="1"/>
    </xf>
    <xf numFmtId="0" fontId="22" fillId="5" borderId="0" xfId="0" applyFont="1" applyFill="1" applyBorder="1" applyAlignment="1" applyProtection="1">
      <alignment horizontal="center"/>
    </xf>
    <xf numFmtId="0" fontId="12" fillId="5" borderId="0" xfId="0" applyFont="1" applyFill="1" applyBorder="1" applyAlignment="1" applyProtection="1">
      <alignment horizontal="center"/>
    </xf>
    <xf numFmtId="0" fontId="21" fillId="5" borderId="0" xfId="0" applyFont="1" applyFill="1" applyBorder="1" applyAlignment="1" applyProtection="1">
      <alignment horizontal="center"/>
    </xf>
    <xf numFmtId="0" fontId="23" fillId="5" borderId="0" xfId="0" applyFont="1" applyFill="1" applyBorder="1" applyAlignment="1" applyProtection="1">
      <alignment horizontal="center"/>
    </xf>
    <xf numFmtId="0" fontId="12" fillId="7" borderId="18" xfId="0" applyFont="1" applyFill="1" applyBorder="1" applyAlignment="1" applyProtection="1">
      <alignment horizontal="center"/>
    </xf>
    <xf numFmtId="0" fontId="12" fillId="7" borderId="25" xfId="0" applyFont="1" applyFill="1" applyBorder="1" applyAlignment="1" applyProtection="1">
      <alignment horizontal="center"/>
    </xf>
    <xf numFmtId="0" fontId="12" fillId="7" borderId="16" xfId="0" applyFont="1" applyFill="1" applyBorder="1" applyAlignment="1" applyProtection="1">
      <alignment horizontal="center"/>
    </xf>
    <xf numFmtId="0" fontId="12" fillId="7" borderId="7" xfId="0" applyFont="1" applyFill="1" applyBorder="1" applyAlignment="1" applyProtection="1">
      <alignment horizontal="center"/>
    </xf>
    <xf numFmtId="4" fontId="11" fillId="5" borderId="1" xfId="3" applyNumberFormat="1" applyFont="1" applyFill="1" applyBorder="1" applyAlignment="1" applyProtection="1">
      <alignment horizontal="left" vertical="center"/>
    </xf>
    <xf numFmtId="4" fontId="11" fillId="5" borderId="8" xfId="3" applyNumberFormat="1" applyFont="1" applyFill="1" applyBorder="1" applyAlignment="1" applyProtection="1">
      <alignment horizontal="left" vertical="center"/>
    </xf>
    <xf numFmtId="4" fontId="11" fillId="5" borderId="6" xfId="3" applyNumberFormat="1" applyFont="1" applyFill="1" applyBorder="1" applyAlignment="1" applyProtection="1">
      <alignment horizontal="left" vertical="center"/>
    </xf>
    <xf numFmtId="0" fontId="4" fillId="5" borderId="1" xfId="3" applyFont="1" applyFill="1" applyBorder="1" applyAlignment="1" applyProtection="1">
      <alignment horizontal="center" vertical="center"/>
    </xf>
    <xf numFmtId="0" fontId="4" fillId="5" borderId="6" xfId="3" applyFont="1" applyFill="1" applyBorder="1" applyAlignment="1" applyProtection="1">
      <alignment horizontal="center" vertical="center"/>
    </xf>
    <xf numFmtId="0" fontId="4" fillId="3" borderId="10" xfId="3" applyFont="1" applyFill="1" applyBorder="1" applyAlignment="1" applyProtection="1">
      <alignment horizontal="center" vertical="center" wrapText="1"/>
    </xf>
    <xf numFmtId="0" fontId="4" fillId="3" borderId="9"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wrapText="1"/>
    </xf>
    <xf numFmtId="0" fontId="4" fillId="7" borderId="18" xfId="3" applyFont="1" applyFill="1" applyBorder="1" applyAlignment="1" applyProtection="1">
      <alignment horizontal="center" vertical="center"/>
    </xf>
    <xf numFmtId="0" fontId="4" fillId="7" borderId="22" xfId="3" applyFont="1" applyFill="1" applyBorder="1" applyAlignment="1" applyProtection="1">
      <alignment horizontal="center" vertical="center"/>
    </xf>
    <xf numFmtId="0" fontId="4" fillId="7" borderId="25" xfId="3" applyFont="1" applyFill="1" applyBorder="1" applyAlignment="1" applyProtection="1">
      <alignment horizontal="center" vertical="center"/>
    </xf>
    <xf numFmtId="0" fontId="4" fillId="7" borderId="16" xfId="3" applyFont="1" applyFill="1" applyBorder="1" applyAlignment="1" applyProtection="1">
      <alignment horizontal="center" vertical="center"/>
    </xf>
    <xf numFmtId="0" fontId="4" fillId="7" borderId="17" xfId="3" applyFont="1" applyFill="1" applyBorder="1" applyAlignment="1" applyProtection="1">
      <alignment horizontal="center" vertical="center"/>
    </xf>
    <xf numFmtId="0" fontId="4" fillId="7" borderId="7" xfId="3" applyFont="1" applyFill="1" applyBorder="1" applyAlignment="1" applyProtection="1">
      <alignment horizontal="center" vertical="center"/>
    </xf>
    <xf numFmtId="0" fontId="4" fillId="0" borderId="3" xfId="3" applyFont="1" applyBorder="1" applyAlignment="1" applyProtection="1">
      <alignment horizontal="center" vertical="center"/>
    </xf>
    <xf numFmtId="4" fontId="11" fillId="0" borderId="1" xfId="3" applyNumberFormat="1" applyFont="1" applyFill="1" applyBorder="1" applyAlignment="1" applyProtection="1">
      <alignment horizontal="left" vertical="center"/>
    </xf>
    <xf numFmtId="4" fontId="11" fillId="0" borderId="8" xfId="3" applyNumberFormat="1" applyFont="1" applyFill="1" applyBorder="1" applyAlignment="1" applyProtection="1">
      <alignment horizontal="left" vertical="center"/>
    </xf>
    <xf numFmtId="4" fontId="11" fillId="0" borderId="6" xfId="3" applyNumberFormat="1" applyFont="1" applyFill="1" applyBorder="1" applyAlignment="1" applyProtection="1">
      <alignment horizontal="left" vertical="center"/>
    </xf>
    <xf numFmtId="0" fontId="4" fillId="5" borderId="3" xfId="3" applyFont="1" applyFill="1" applyBorder="1" applyAlignment="1" applyProtection="1">
      <alignment horizontal="center" vertical="center"/>
    </xf>
    <xf numFmtId="4" fontId="11" fillId="4" borderId="1" xfId="3" applyNumberFormat="1" applyFont="1" applyFill="1" applyBorder="1" applyAlignment="1" applyProtection="1">
      <alignment horizontal="left" vertical="center"/>
    </xf>
    <xf numFmtId="4" fontId="11" fillId="4" borderId="8" xfId="3" applyNumberFormat="1" applyFont="1" applyFill="1" applyBorder="1" applyAlignment="1" applyProtection="1">
      <alignment horizontal="left" vertical="center"/>
    </xf>
    <xf numFmtId="4" fontId="11" fillId="4" borderId="6" xfId="3" applyNumberFormat="1" applyFont="1" applyFill="1" applyBorder="1" applyAlignment="1" applyProtection="1">
      <alignment horizontal="left" vertical="center"/>
    </xf>
    <xf numFmtId="0" fontId="4" fillId="4" borderId="1"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0" fontId="34" fillId="5" borderId="34" xfId="3" applyFont="1" applyFill="1" applyBorder="1" applyAlignment="1" applyProtection="1">
      <alignment horizontal="center"/>
    </xf>
    <xf numFmtId="0" fontId="4" fillId="2" borderId="3" xfId="3" applyFont="1" applyFill="1" applyBorder="1" applyAlignment="1" applyProtection="1">
      <alignment horizontal="center" vertical="center"/>
    </xf>
    <xf numFmtId="0" fontId="4" fillId="2" borderId="36" xfId="3" applyFont="1" applyFill="1" applyBorder="1" applyAlignment="1" applyProtection="1">
      <alignment horizontal="center" vertical="center" wrapText="1"/>
    </xf>
    <xf numFmtId="0" fontId="4" fillId="2" borderId="2" xfId="3" applyFont="1" applyFill="1" applyBorder="1" applyAlignment="1" applyProtection="1">
      <alignment horizontal="center" vertical="center" wrapText="1"/>
    </xf>
    <xf numFmtId="0" fontId="4" fillId="7" borderId="36" xfId="3" applyFont="1" applyFill="1" applyBorder="1" applyAlignment="1" applyProtection="1">
      <alignment horizontal="center" vertical="center"/>
    </xf>
    <xf numFmtId="0" fontId="4" fillId="7" borderId="2" xfId="3" applyFont="1" applyFill="1" applyBorder="1" applyAlignment="1" applyProtection="1">
      <alignment horizontal="center" vertical="center"/>
    </xf>
    <xf numFmtId="0" fontId="4" fillId="7" borderId="36" xfId="3" applyFont="1" applyFill="1" applyBorder="1" applyAlignment="1" applyProtection="1">
      <alignment horizontal="center" vertical="center" wrapText="1"/>
    </xf>
    <xf numFmtId="0" fontId="4" fillId="7" borderId="2" xfId="3" applyFont="1" applyFill="1" applyBorder="1" applyAlignment="1" applyProtection="1">
      <alignment horizontal="center" vertical="center" wrapText="1"/>
    </xf>
    <xf numFmtId="0" fontId="36" fillId="5" borderId="38" xfId="3" applyFont="1" applyFill="1" applyBorder="1" applyAlignment="1" applyProtection="1">
      <alignment horizontal="center"/>
    </xf>
    <xf numFmtId="0" fontId="4" fillId="2" borderId="2" xfId="3" applyFont="1" applyFill="1" applyBorder="1" applyAlignment="1" applyProtection="1">
      <alignment horizontal="center" vertical="center"/>
    </xf>
    <xf numFmtId="0" fontId="4" fillId="6" borderId="20" xfId="3" applyFont="1" applyFill="1" applyBorder="1" applyAlignment="1" applyProtection="1">
      <alignment horizontal="center" vertical="center"/>
    </xf>
    <xf numFmtId="0" fontId="4" fillId="6" borderId="2" xfId="3" applyFont="1" applyFill="1" applyBorder="1" applyAlignment="1" applyProtection="1">
      <alignment horizontal="center" vertical="center"/>
    </xf>
    <xf numFmtId="0" fontId="4" fillId="6" borderId="20" xfId="3" applyFont="1" applyFill="1" applyBorder="1" applyAlignment="1" applyProtection="1">
      <alignment horizontal="center" vertical="center" wrapText="1"/>
    </xf>
    <xf numFmtId="0" fontId="4" fillId="6" borderId="2" xfId="3" applyFont="1" applyFill="1" applyBorder="1" applyAlignment="1" applyProtection="1">
      <alignment horizontal="center" vertical="center" wrapText="1"/>
    </xf>
    <xf numFmtId="0" fontId="4" fillId="6" borderId="43" xfId="3" applyFont="1" applyFill="1" applyBorder="1" applyAlignment="1" applyProtection="1">
      <alignment horizontal="center" vertical="center" wrapText="1"/>
    </xf>
    <xf numFmtId="4" fontId="2" fillId="0" borderId="0" xfId="3" applyNumberFormat="1" applyFont="1" applyFill="1" applyBorder="1" applyAlignment="1">
      <alignment horizontal="center" vertical="center" wrapText="1"/>
    </xf>
    <xf numFmtId="0" fontId="38" fillId="5" borderId="17" xfId="3" applyFont="1" applyFill="1" applyBorder="1" applyAlignment="1" applyProtection="1">
      <alignment horizontal="center"/>
    </xf>
    <xf numFmtId="0" fontId="4" fillId="0" borderId="0" xfId="3" applyFont="1" applyFill="1" applyBorder="1" applyAlignment="1">
      <alignment horizontal="center" vertical="center" wrapText="1"/>
    </xf>
    <xf numFmtId="0" fontId="4" fillId="4" borderId="5" xfId="3" applyFont="1" applyFill="1" applyBorder="1" applyAlignment="1" applyProtection="1">
      <alignment horizontal="center" vertical="center" wrapText="1"/>
    </xf>
    <xf numFmtId="0" fontId="4" fillId="4" borderId="2" xfId="3" applyFont="1" applyFill="1" applyBorder="1" applyAlignment="1" applyProtection="1">
      <alignment horizontal="center" vertical="center" wrapText="1"/>
    </xf>
    <xf numFmtId="0" fontId="37" fillId="5" borderId="39" xfId="3" applyFont="1" applyFill="1" applyBorder="1" applyAlignment="1" applyProtection="1">
      <alignment horizontal="center"/>
    </xf>
    <xf numFmtId="0" fontId="2" fillId="5" borderId="0" xfId="3" applyFont="1" applyFill="1" applyAlignment="1" applyProtection="1">
      <alignment horizontal="left" vertical="center" wrapText="1"/>
    </xf>
    <xf numFmtId="0" fontId="2" fillId="0" borderId="0" xfId="3" applyFont="1" applyBorder="1" applyAlignment="1" applyProtection="1">
      <alignment horizontal="left" vertical="center" wrapText="1"/>
    </xf>
    <xf numFmtId="0" fontId="4" fillId="0" borderId="0" xfId="3" applyFont="1" applyFill="1" applyBorder="1" applyAlignment="1" applyProtection="1">
      <alignment horizontal="left" vertical="center" wrapText="1"/>
    </xf>
    <xf numFmtId="0" fontId="2" fillId="5" borderId="0" xfId="3" applyFont="1" applyFill="1" applyAlignment="1" applyProtection="1">
      <alignment vertical="center" wrapText="1"/>
    </xf>
    <xf numFmtId="0" fontId="2" fillId="5" borderId="33" xfId="3" applyFont="1" applyFill="1" applyBorder="1" applyAlignment="1" applyProtection="1">
      <alignment vertical="center" wrapText="1"/>
    </xf>
    <xf numFmtId="0" fontId="34" fillId="5" borderId="34" xfId="3" applyFont="1" applyFill="1" applyBorder="1" applyAlignment="1" applyProtection="1">
      <alignment horizontal="left"/>
    </xf>
    <xf numFmtId="4" fontId="24" fillId="5" borderId="0" xfId="0" applyNumberFormat="1" applyFont="1" applyFill="1" applyBorder="1" applyAlignment="1" applyProtection="1">
      <alignment vertical="center"/>
    </xf>
    <xf numFmtId="0" fontId="4" fillId="3" borderId="15" xfId="3" applyFont="1" applyFill="1" applyBorder="1" applyAlignment="1" applyProtection="1">
      <alignment horizontal="center" vertical="center" wrapText="1"/>
    </xf>
  </cellXfs>
  <cellStyles count="6">
    <cellStyle name="Moeda" xfId="1" builtinId="4"/>
    <cellStyle name="Normal" xfId="0" builtinId="0"/>
    <cellStyle name="Normal 2" xfId="3"/>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1D08B8"/>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7"/>
  <sheetViews>
    <sheetView showGridLines="0" tabSelected="1" view="pageBreakPreview" zoomScaleSheetLayoutView="100" workbookViewId="0">
      <selection activeCell="Q4" sqref="Q4"/>
    </sheetView>
  </sheetViews>
  <sheetFormatPr defaultRowHeight="12.75" x14ac:dyDescent="0.2"/>
  <cols>
    <col min="1" max="1" width="7.140625" style="8" customWidth="1"/>
    <col min="2" max="2" width="40.5703125" style="8" customWidth="1"/>
    <col min="3" max="5" width="14.7109375" style="8" customWidth="1"/>
    <col min="6" max="6" width="10" style="8" customWidth="1"/>
    <col min="7" max="9" width="8.7109375" style="8" customWidth="1"/>
    <col min="10" max="17" width="14.7109375" style="8" customWidth="1"/>
    <col min="18" max="16384" width="9.140625" style="8"/>
  </cols>
  <sheetData>
    <row r="1" spans="1:20" s="130" customFormat="1" ht="17.25" customHeight="1" x14ac:dyDescent="0.3">
      <c r="A1" s="224" t="s">
        <v>143</v>
      </c>
      <c r="B1" s="224"/>
      <c r="C1" s="224"/>
      <c r="D1" s="224"/>
      <c r="E1" s="224"/>
      <c r="F1" s="224"/>
      <c r="G1" s="224"/>
      <c r="H1" s="224"/>
      <c r="I1" s="224"/>
      <c r="J1" s="224"/>
      <c r="K1" s="224"/>
      <c r="L1" s="224"/>
      <c r="M1" s="224"/>
      <c r="N1" s="224"/>
      <c r="O1" s="224"/>
      <c r="P1" s="224"/>
      <c r="Q1" s="224"/>
      <c r="R1" s="26"/>
      <c r="S1" s="26"/>
      <c r="T1" s="26"/>
    </row>
    <row r="2" spans="1:20" s="130" customFormat="1" ht="15" customHeight="1" x14ac:dyDescent="0.3">
      <c r="A2" s="241" t="s">
        <v>189</v>
      </c>
      <c r="B2" s="241"/>
      <c r="C2" s="241"/>
      <c r="D2" s="241"/>
      <c r="E2" s="241"/>
      <c r="F2" s="241"/>
      <c r="G2" s="241"/>
      <c r="H2" s="241"/>
      <c r="I2" s="241"/>
      <c r="J2" s="241"/>
      <c r="K2" s="241"/>
      <c r="L2" s="241"/>
      <c r="M2" s="241"/>
      <c r="N2" s="241"/>
      <c r="O2" s="241"/>
      <c r="P2" s="241"/>
      <c r="Q2" s="241"/>
      <c r="R2" s="26"/>
      <c r="S2" s="26"/>
      <c r="T2" s="26"/>
    </row>
    <row r="3" spans="1:20" s="130" customFormat="1" ht="15" customHeight="1" x14ac:dyDescent="0.3">
      <c r="A3" s="242" t="s">
        <v>170</v>
      </c>
      <c r="B3" s="242"/>
      <c r="C3" s="242"/>
      <c r="D3" s="242"/>
      <c r="E3" s="242"/>
      <c r="F3" s="242"/>
      <c r="G3" s="242"/>
      <c r="H3" s="242"/>
      <c r="I3" s="242"/>
      <c r="J3" s="242"/>
      <c r="K3" s="242"/>
      <c r="L3" s="242"/>
      <c r="M3" s="242"/>
      <c r="N3" s="242"/>
      <c r="O3" s="242"/>
      <c r="P3" s="242"/>
      <c r="Q3" s="242"/>
      <c r="R3" s="131"/>
      <c r="S3" s="131"/>
      <c r="T3" s="131"/>
    </row>
    <row r="4" spans="1:20" s="2" customFormat="1" ht="15" customHeight="1" x14ac:dyDescent="0.25">
      <c r="A4" s="46"/>
      <c r="B4" s="46"/>
      <c r="C4" s="46"/>
      <c r="D4" s="46"/>
      <c r="E4" s="46"/>
      <c r="F4" s="46"/>
      <c r="G4" s="46"/>
      <c r="H4" s="46"/>
      <c r="I4" s="46"/>
      <c r="J4" s="46"/>
      <c r="K4" s="46"/>
      <c r="L4" s="46"/>
      <c r="M4" s="46"/>
      <c r="P4" s="180" t="s">
        <v>66</v>
      </c>
      <c r="Q4" s="194" t="s">
        <v>171</v>
      </c>
    </row>
    <row r="5" spans="1:20" s="2" customFormat="1" ht="15" customHeight="1" x14ac:dyDescent="0.25">
      <c r="A5" s="46"/>
      <c r="B5" s="46"/>
      <c r="C5" s="46"/>
      <c r="D5" s="46"/>
      <c r="E5" s="46"/>
      <c r="F5" s="46"/>
      <c r="G5" s="46"/>
      <c r="H5" s="46"/>
      <c r="I5" s="46"/>
      <c r="J5" s="46"/>
      <c r="K5" s="46"/>
      <c r="L5" s="46"/>
      <c r="M5" s="46"/>
      <c r="P5" s="180" t="s">
        <v>67</v>
      </c>
      <c r="Q5" s="194"/>
    </row>
    <row r="6" spans="1:20" s="2" customFormat="1" ht="15" customHeight="1" x14ac:dyDescent="0.25">
      <c r="A6" s="46"/>
      <c r="B6" s="46"/>
      <c r="C6" s="46"/>
      <c r="D6" s="46"/>
      <c r="E6" s="46"/>
      <c r="F6" s="46"/>
      <c r="G6" s="46"/>
      <c r="H6" s="46"/>
      <c r="I6" s="46"/>
      <c r="J6" s="46"/>
      <c r="K6" s="46"/>
      <c r="L6" s="46"/>
      <c r="M6" s="46"/>
      <c r="O6" s="212" t="s">
        <v>68</v>
      </c>
      <c r="P6" s="213"/>
      <c r="Q6" s="194"/>
    </row>
    <row r="7" spans="1:20" s="2" customFormat="1" ht="15" customHeight="1" x14ac:dyDescent="0.25">
      <c r="A7" s="46"/>
      <c r="B7" s="46"/>
      <c r="C7" s="46"/>
      <c r="D7" s="46"/>
      <c r="E7" s="46"/>
      <c r="F7" s="46"/>
      <c r="G7" s="46"/>
      <c r="H7" s="46"/>
      <c r="I7" s="46"/>
      <c r="J7" s="46"/>
      <c r="K7" s="46"/>
      <c r="L7" s="46"/>
      <c r="M7" s="46"/>
      <c r="N7" s="46"/>
      <c r="O7" s="46"/>
      <c r="P7" s="46"/>
      <c r="Q7" s="46"/>
    </row>
    <row r="8" spans="1:20" s="2" customFormat="1" ht="15" customHeight="1" x14ac:dyDescent="0.25">
      <c r="A8" s="225" t="s">
        <v>12</v>
      </c>
      <c r="B8" s="226"/>
      <c r="C8" s="226"/>
      <c r="D8" s="226"/>
      <c r="E8" s="226"/>
      <c r="F8" s="226"/>
      <c r="G8" s="226"/>
      <c r="H8" s="226"/>
      <c r="I8" s="226"/>
      <c r="J8" s="226"/>
      <c r="K8" s="226"/>
      <c r="L8" s="226"/>
      <c r="M8" s="226"/>
      <c r="N8" s="226"/>
      <c r="O8" s="226"/>
      <c r="P8" s="226"/>
      <c r="Q8" s="227"/>
    </row>
    <row r="9" spans="1:20" s="2" customFormat="1" ht="15" customHeight="1" x14ac:dyDescent="0.25">
      <c r="A9" s="228" t="s">
        <v>13</v>
      </c>
      <c r="B9" s="229"/>
      <c r="C9" s="229"/>
      <c r="D9" s="229"/>
      <c r="E9" s="229"/>
      <c r="F9" s="229"/>
      <c r="G9" s="229"/>
      <c r="H9" s="229"/>
      <c r="I9" s="229"/>
      <c r="J9" s="229"/>
      <c r="K9" s="229"/>
      <c r="L9" s="229"/>
      <c r="M9" s="229"/>
      <c r="N9" s="229"/>
      <c r="O9" s="229"/>
      <c r="P9" s="229"/>
      <c r="Q9" s="230"/>
    </row>
    <row r="10" spans="1:20" s="2" customFormat="1" ht="15" customHeight="1" x14ac:dyDescent="0.25">
      <c r="A10" s="125"/>
      <c r="B10" s="125"/>
      <c r="C10" s="125"/>
      <c r="D10" s="125"/>
      <c r="E10" s="125"/>
      <c r="F10" s="125"/>
      <c r="G10" s="125"/>
      <c r="H10" s="125"/>
      <c r="I10" s="125"/>
      <c r="J10" s="125"/>
      <c r="K10" s="125"/>
      <c r="L10" s="125"/>
      <c r="M10" s="125"/>
      <c r="N10" s="125"/>
      <c r="O10" s="125"/>
      <c r="P10" s="125"/>
      <c r="Q10" s="125"/>
    </row>
    <row r="11" spans="1:20" s="51" customFormat="1" ht="15" customHeight="1" x14ac:dyDescent="0.25">
      <c r="A11" s="235" t="s">
        <v>14</v>
      </c>
      <c r="B11" s="217" t="s">
        <v>15</v>
      </c>
      <c r="C11" s="215" t="s">
        <v>28</v>
      </c>
      <c r="D11" s="216"/>
      <c r="E11" s="217" t="s">
        <v>16</v>
      </c>
      <c r="F11" s="215" t="s">
        <v>122</v>
      </c>
      <c r="G11" s="253"/>
      <c r="H11" s="253"/>
      <c r="I11" s="253"/>
      <c r="J11" s="253"/>
      <c r="K11" s="253"/>
      <c r="L11" s="253"/>
      <c r="M11" s="132"/>
      <c r="N11" s="217" t="s">
        <v>17</v>
      </c>
      <c r="O11" s="217" t="s">
        <v>18</v>
      </c>
      <c r="P11" s="217" t="s">
        <v>123</v>
      </c>
      <c r="Q11" s="217" t="s">
        <v>22</v>
      </c>
    </row>
    <row r="12" spans="1:20" s="3" customFormat="1" ht="51.75" customHeight="1" x14ac:dyDescent="0.25">
      <c r="A12" s="252"/>
      <c r="B12" s="218"/>
      <c r="C12" s="235" t="s">
        <v>19</v>
      </c>
      <c r="D12" s="179" t="s">
        <v>21</v>
      </c>
      <c r="E12" s="218"/>
      <c r="F12" s="237" t="s">
        <v>187</v>
      </c>
      <c r="G12" s="238"/>
      <c r="H12" s="231" t="s">
        <v>188</v>
      </c>
      <c r="I12" s="232"/>
      <c r="J12" s="220" t="s">
        <v>186</v>
      </c>
      <c r="K12" s="220" t="s">
        <v>186</v>
      </c>
      <c r="L12" s="220" t="s">
        <v>186</v>
      </c>
      <c r="M12" s="220" t="s">
        <v>186</v>
      </c>
      <c r="N12" s="218"/>
      <c r="O12" s="218"/>
      <c r="P12" s="219"/>
      <c r="Q12" s="218"/>
    </row>
    <row r="13" spans="1:20" s="4" customFormat="1" ht="25.5" customHeight="1" x14ac:dyDescent="0.25">
      <c r="A13" s="236"/>
      <c r="B13" s="219"/>
      <c r="C13" s="236"/>
      <c r="D13" s="41">
        <f>'ENCARGOS SOCIAIS'!F67/100</f>
        <v>0</v>
      </c>
      <c r="E13" s="219"/>
      <c r="F13" s="78" t="s">
        <v>139</v>
      </c>
      <c r="G13" s="78" t="s">
        <v>140</v>
      </c>
      <c r="H13" s="78" t="s">
        <v>169</v>
      </c>
      <c r="I13" s="78" t="s">
        <v>166</v>
      </c>
      <c r="J13" s="221"/>
      <c r="K13" s="221"/>
      <c r="L13" s="221"/>
      <c r="M13" s="221"/>
      <c r="N13" s="219"/>
      <c r="O13" s="219"/>
      <c r="P13" s="42">
        <f>CITL!$B$18</f>
        <v>0</v>
      </c>
      <c r="Q13" s="219"/>
    </row>
    <row r="14" spans="1:20" s="4" customFormat="1" ht="15" x14ac:dyDescent="0.25">
      <c r="A14" s="48"/>
      <c r="B14" s="9"/>
      <c r="C14" s="10" t="s">
        <v>20</v>
      </c>
      <c r="D14" s="10" t="s">
        <v>20</v>
      </c>
      <c r="E14" s="11" t="s">
        <v>20</v>
      </c>
      <c r="F14" s="198">
        <v>0</v>
      </c>
      <c r="G14" s="197">
        <v>0</v>
      </c>
      <c r="H14" s="198">
        <v>0</v>
      </c>
      <c r="I14" s="199">
        <v>0</v>
      </c>
      <c r="J14" s="196">
        <v>0</v>
      </c>
      <c r="K14" s="196">
        <v>0</v>
      </c>
      <c r="L14" s="196">
        <v>0</v>
      </c>
      <c r="M14" s="196">
        <v>0</v>
      </c>
      <c r="N14" s="11" t="s">
        <v>20</v>
      </c>
      <c r="O14" s="11" t="s">
        <v>20</v>
      </c>
      <c r="P14" s="11" t="s">
        <v>20</v>
      </c>
      <c r="Q14" s="11" t="s">
        <v>20</v>
      </c>
    </row>
    <row r="15" spans="1:20" s="4" customFormat="1" ht="30" customHeight="1" x14ac:dyDescent="0.25">
      <c r="A15" s="40">
        <v>1</v>
      </c>
      <c r="B15" s="52" t="s">
        <v>181</v>
      </c>
      <c r="C15" s="195">
        <v>0</v>
      </c>
      <c r="D15" s="79">
        <f>IF(C15&lt;&gt;0,(C15)*$D$13,0)</f>
        <v>0</v>
      </c>
      <c r="E15" s="79">
        <f>SUM(C15:D15)</f>
        <v>0</v>
      </c>
      <c r="F15" s="239">
        <f>IF((C15&gt;0),$F$14-($F$14*$G$14),0)</f>
        <v>0</v>
      </c>
      <c r="G15" s="240"/>
      <c r="H15" s="233">
        <f>IF(C15&gt;0,MAX(0,($H$14*(21*$I$14))-(6%*C15),0),0)</f>
        <v>0</v>
      </c>
      <c r="I15" s="234"/>
      <c r="J15" s="133">
        <f>IF(B15&lt;&gt;0,$J$14,0)</f>
        <v>0</v>
      </c>
      <c r="K15" s="133">
        <f>IF(C15&lt;&gt;0,$K$14,0)</f>
        <v>0</v>
      </c>
      <c r="L15" s="133">
        <f>IF(C15&lt;&gt;0,$L$14,0)</f>
        <v>0</v>
      </c>
      <c r="M15" s="133">
        <f>M14</f>
        <v>0</v>
      </c>
      <c r="N15" s="80">
        <f>SUM(F15:M15)</f>
        <v>0</v>
      </c>
      <c r="O15" s="80">
        <f>E15+N15</f>
        <v>0</v>
      </c>
      <c r="P15" s="80">
        <f>O15*$P$13</f>
        <v>0</v>
      </c>
      <c r="Q15" s="83">
        <f>ROUND(E15+N15+P15,2)</f>
        <v>0</v>
      </c>
    </row>
    <row r="16" spans="1:20" s="4" customFormat="1" ht="30" customHeight="1" x14ac:dyDescent="0.25">
      <c r="A16" s="166">
        <v>2</v>
      </c>
      <c r="B16" s="167" t="s">
        <v>182</v>
      </c>
      <c r="C16" s="195">
        <v>0</v>
      </c>
      <c r="D16" s="168">
        <f>IF(C16&lt;&gt;0,(C16)*$D$13,0)</f>
        <v>0</v>
      </c>
      <c r="E16" s="168">
        <f>SUM(C16:D16)</f>
        <v>0</v>
      </c>
      <c r="F16" s="222">
        <f t="shared" ref="F16:F17" si="0">IF((C16&gt;0),$F$14-($F$14*$G$14),0)</f>
        <v>0</v>
      </c>
      <c r="G16" s="223"/>
      <c r="H16" s="222">
        <f>IF(C16&gt;0,MAX(0,($H$14*(21*$I$14))-(6%*C16),0),0)</f>
        <v>0</v>
      </c>
      <c r="I16" s="223"/>
      <c r="J16" s="169">
        <f>IF(B16&lt;&gt;0,$J$14,0)</f>
        <v>0</v>
      </c>
      <c r="K16" s="169">
        <f>IF(C16&lt;&gt;0,$K$14,0)</f>
        <v>0</v>
      </c>
      <c r="L16" s="169">
        <f>IF(C16&lt;&gt;0,$L$14,0)</f>
        <v>0</v>
      </c>
      <c r="M16" s="169">
        <f>M15</f>
        <v>0</v>
      </c>
      <c r="N16" s="170">
        <f>SUM(F16:M16)</f>
        <v>0</v>
      </c>
      <c r="O16" s="170">
        <f>E16+N16</f>
        <v>0</v>
      </c>
      <c r="P16" s="170">
        <f>O16*$P$13</f>
        <v>0</v>
      </c>
      <c r="Q16" s="171">
        <f>ROUND(E16+N16+P16,2)</f>
        <v>0</v>
      </c>
    </row>
    <row r="17" spans="1:18" s="4" customFormat="1" ht="30" customHeight="1" x14ac:dyDescent="0.25">
      <c r="A17" s="40">
        <v>3</v>
      </c>
      <c r="B17" s="52" t="s">
        <v>183</v>
      </c>
      <c r="C17" s="195">
        <v>0</v>
      </c>
      <c r="D17" s="79">
        <f t="shared" ref="D17" si="1">IF(C17&lt;&gt;0,(C17)*$D$13,0)</f>
        <v>0</v>
      </c>
      <c r="E17" s="79">
        <f>SUM(C17:D17)</f>
        <v>0</v>
      </c>
      <c r="F17" s="239">
        <f t="shared" si="0"/>
        <v>0</v>
      </c>
      <c r="G17" s="240"/>
      <c r="H17" s="233">
        <f>IF(C17&gt;0,MAX(0,($H$14*(21*$I$14))-(6%*C17),0),0)</f>
        <v>0</v>
      </c>
      <c r="I17" s="234"/>
      <c r="J17" s="133">
        <f>IF(B17&lt;&gt;0,$J$14,0)</f>
        <v>0</v>
      </c>
      <c r="K17" s="133">
        <f t="shared" ref="K17" si="2">IF(C17&lt;&gt;0,$K$14,0)</f>
        <v>0</v>
      </c>
      <c r="L17" s="133">
        <f t="shared" ref="L17" si="3">IF(C17&lt;&gt;0,$L$14,0)</f>
        <v>0</v>
      </c>
      <c r="M17" s="133">
        <f>M14</f>
        <v>0</v>
      </c>
      <c r="N17" s="80">
        <f>SUM(F17:M17)</f>
        <v>0</v>
      </c>
      <c r="O17" s="80">
        <f>E17+N17</f>
        <v>0</v>
      </c>
      <c r="P17" s="80">
        <f t="shared" ref="P17" si="4">O17*$P$13</f>
        <v>0</v>
      </c>
      <c r="Q17" s="83">
        <f>ROUND(E17+N17+P17,2)</f>
        <v>0</v>
      </c>
    </row>
    <row r="18" spans="1:18" s="4" customFormat="1" ht="30" customHeight="1" x14ac:dyDescent="0.25">
      <c r="A18" s="150"/>
      <c r="B18" s="151"/>
      <c r="C18" s="138"/>
      <c r="D18" s="137"/>
      <c r="E18" s="137"/>
      <c r="F18" s="138"/>
      <c r="G18" s="138"/>
      <c r="H18" s="15"/>
      <c r="I18" s="15"/>
      <c r="J18" s="15"/>
      <c r="K18" s="138"/>
      <c r="L18" s="138"/>
      <c r="M18" s="138"/>
      <c r="N18" s="140"/>
      <c r="O18" s="140"/>
      <c r="P18" s="140"/>
      <c r="Q18" s="141"/>
    </row>
    <row r="19" spans="1:18" s="4" customFormat="1" ht="15" customHeight="1" x14ac:dyDescent="0.25">
      <c r="A19" s="150"/>
      <c r="B19" s="151"/>
      <c r="C19" s="138"/>
      <c r="D19" s="137"/>
      <c r="E19" s="137"/>
      <c r="F19" s="138"/>
      <c r="G19" s="138"/>
      <c r="H19" s="15"/>
      <c r="I19" s="15"/>
      <c r="J19" s="15"/>
      <c r="K19" s="138"/>
      <c r="L19" s="146" t="s">
        <v>167</v>
      </c>
      <c r="M19" s="214"/>
      <c r="N19" s="214"/>
      <c r="O19" s="214"/>
      <c r="P19" s="214"/>
      <c r="Q19" s="214"/>
    </row>
    <row r="20" spans="1:18" s="4" customFormat="1" ht="15" customHeight="1" x14ac:dyDescent="0.25">
      <c r="A20" s="150"/>
      <c r="B20" s="151"/>
      <c r="C20" s="138"/>
      <c r="D20" s="137"/>
      <c r="E20" s="137"/>
      <c r="F20" s="138"/>
      <c r="G20" s="138"/>
      <c r="H20" s="15"/>
      <c r="I20" s="15"/>
      <c r="J20" s="15"/>
      <c r="K20" s="138"/>
      <c r="L20" s="146" t="s">
        <v>168</v>
      </c>
      <c r="M20" s="214"/>
      <c r="N20" s="214"/>
      <c r="O20" s="214"/>
      <c r="P20" s="214"/>
      <c r="Q20" s="214"/>
    </row>
    <row r="21" spans="1:18" s="4" customFormat="1" ht="30" customHeight="1" x14ac:dyDescent="0.25">
      <c r="A21" s="142"/>
      <c r="B21" s="143"/>
      <c r="C21" s="138"/>
      <c r="D21" s="144"/>
      <c r="E21" s="137"/>
      <c r="F21" s="138"/>
      <c r="G21" s="138"/>
      <c r="H21" s="139"/>
      <c r="I21" s="139"/>
      <c r="J21" s="139"/>
      <c r="K21" s="138"/>
      <c r="L21" s="138"/>
      <c r="M21" s="138"/>
      <c r="N21" s="140"/>
      <c r="O21" s="140"/>
      <c r="P21" s="140"/>
      <c r="Q21" s="141"/>
    </row>
    <row r="22" spans="1:18" s="6" customFormat="1" ht="15" hidden="1" customHeight="1" thickBot="1" x14ac:dyDescent="0.3">
      <c r="A22" s="248" t="s">
        <v>159</v>
      </c>
      <c r="B22" s="248"/>
      <c r="C22" s="248"/>
      <c r="D22" s="248"/>
      <c r="E22" s="248"/>
      <c r="F22" s="248"/>
      <c r="G22" s="248"/>
      <c r="H22" s="248"/>
      <c r="I22" s="248"/>
      <c r="J22" s="248"/>
      <c r="K22" s="248"/>
      <c r="L22" s="248"/>
      <c r="M22" s="248"/>
      <c r="N22" s="248"/>
      <c r="O22" s="248"/>
      <c r="P22" s="248"/>
      <c r="Q22" s="248"/>
      <c r="R22" s="135"/>
    </row>
    <row r="23" spans="1:18" s="4" customFormat="1" ht="30" hidden="1" customHeight="1" thickTop="1" x14ac:dyDescent="0.25">
      <c r="A23" s="142"/>
      <c r="B23" s="143"/>
      <c r="C23" s="138"/>
      <c r="D23" s="144"/>
      <c r="E23" s="137"/>
      <c r="F23" s="138"/>
      <c r="G23" s="138"/>
      <c r="H23" s="139"/>
      <c r="I23" s="139"/>
      <c r="J23" s="139"/>
      <c r="K23" s="138"/>
      <c r="L23" s="138"/>
      <c r="M23" s="138"/>
      <c r="N23" s="140"/>
      <c r="O23" s="140"/>
      <c r="P23" s="140"/>
      <c r="Q23" s="141"/>
    </row>
    <row r="24" spans="1:18" s="4" customFormat="1" ht="30" hidden="1" customHeight="1" x14ac:dyDescent="0.25">
      <c r="A24" s="142"/>
      <c r="B24" s="143"/>
      <c r="C24" s="181" t="s">
        <v>160</v>
      </c>
      <c r="D24" s="145" t="s">
        <v>161</v>
      </c>
      <c r="E24" s="145" t="s">
        <v>162</v>
      </c>
      <c r="F24" s="249" t="s">
        <v>163</v>
      </c>
      <c r="G24" s="249"/>
      <c r="H24" s="250" t="s">
        <v>164</v>
      </c>
      <c r="I24" s="250"/>
      <c r="J24" s="192"/>
      <c r="K24" s="138"/>
      <c r="L24" s="138"/>
      <c r="M24" s="138"/>
      <c r="N24" s="140"/>
      <c r="O24" s="140"/>
      <c r="P24" s="140"/>
      <c r="Q24" s="141"/>
    </row>
    <row r="25" spans="1:18" s="4" customFormat="1" ht="30" hidden="1" customHeight="1" x14ac:dyDescent="0.25">
      <c r="A25" s="40">
        <v>1</v>
      </c>
      <c r="B25" s="52" t="str">
        <f>B15</f>
        <v>Auxiliar Administrativo I - 30h - CBO: 4110</v>
      </c>
      <c r="C25" s="147">
        <f>Q15</f>
        <v>0</v>
      </c>
      <c r="D25" s="148"/>
      <c r="E25" s="79">
        <f>C25*D25</f>
        <v>0</v>
      </c>
      <c r="F25" s="247">
        <v>12</v>
      </c>
      <c r="G25" s="247"/>
      <c r="H25" s="251">
        <f>E25*F25</f>
        <v>0</v>
      </c>
      <c r="I25" s="251"/>
      <c r="J25" s="193"/>
      <c r="K25" s="138"/>
      <c r="N25" s="140"/>
      <c r="O25" s="140"/>
      <c r="P25" s="140"/>
      <c r="Q25" s="141"/>
    </row>
    <row r="26" spans="1:18" s="4" customFormat="1" ht="30" hidden="1" customHeight="1" x14ac:dyDescent="0.25">
      <c r="A26" s="40">
        <v>2</v>
      </c>
      <c r="B26" s="52" t="str">
        <f>B16</f>
        <v>Auxiliar Administrativo II - 30h - CBO: 4110</v>
      </c>
      <c r="C26" s="147">
        <f>Q16</f>
        <v>0</v>
      </c>
      <c r="D26" s="148"/>
      <c r="E26" s="79">
        <f>C26*D26</f>
        <v>0</v>
      </c>
      <c r="F26" s="243"/>
      <c r="G26" s="244"/>
      <c r="H26" s="245"/>
      <c r="I26" s="246"/>
      <c r="J26" s="193"/>
      <c r="K26" s="138"/>
      <c r="N26" s="140"/>
      <c r="O26" s="140"/>
      <c r="P26" s="140"/>
      <c r="Q26" s="141"/>
    </row>
    <row r="27" spans="1:18" s="5" customFormat="1" ht="30" hidden="1" customHeight="1" x14ac:dyDescent="0.25">
      <c r="A27" s="40">
        <v>3</v>
      </c>
      <c r="B27" s="52" t="str">
        <f>B17</f>
        <v>Auxiliar Administrativo III - 30h - CBO: 4110</v>
      </c>
      <c r="C27" s="149">
        <f>Q17</f>
        <v>0</v>
      </c>
      <c r="D27" s="148"/>
      <c r="E27" s="79">
        <f>C27*D27</f>
        <v>0</v>
      </c>
      <c r="F27" s="247">
        <v>12</v>
      </c>
      <c r="G27" s="247"/>
      <c r="H27" s="251">
        <f>E27*F27</f>
        <v>0</v>
      </c>
      <c r="I27" s="251"/>
      <c r="J27" s="193"/>
      <c r="K27" s="14"/>
      <c r="L27" s="146" t="s">
        <v>165</v>
      </c>
      <c r="M27" s="146"/>
      <c r="N27" s="162"/>
      <c r="O27" s="15"/>
      <c r="P27" s="13"/>
      <c r="Q27" s="15"/>
    </row>
    <row r="28" spans="1:18" s="5" customFormat="1" ht="30" hidden="1" customHeight="1" x14ac:dyDescent="0.25">
      <c r="A28" s="44"/>
      <c r="B28" s="53"/>
      <c r="C28" s="54"/>
      <c r="D28" s="54"/>
      <c r="E28" s="54"/>
      <c r="F28" s="12"/>
      <c r="G28" s="12"/>
      <c r="H28" s="13"/>
      <c r="I28" s="13"/>
      <c r="J28" s="13"/>
      <c r="K28" s="14"/>
      <c r="L28" s="14"/>
      <c r="M28" s="14"/>
      <c r="N28" s="13"/>
      <c r="O28" s="15"/>
      <c r="P28" s="13"/>
      <c r="Q28" s="15"/>
    </row>
    <row r="29" spans="1:18" s="6" customFormat="1" ht="15" customHeight="1" thickBot="1" x14ac:dyDescent="0.3">
      <c r="A29" s="248" t="s">
        <v>158</v>
      </c>
      <c r="B29" s="248"/>
      <c r="C29" s="248"/>
      <c r="D29" s="248"/>
      <c r="E29" s="248"/>
      <c r="F29" s="248"/>
      <c r="G29" s="248"/>
      <c r="H29" s="248"/>
      <c r="I29" s="248"/>
      <c r="J29" s="248"/>
      <c r="K29" s="248"/>
      <c r="L29" s="248"/>
      <c r="M29" s="248"/>
      <c r="N29" s="248"/>
      <c r="O29" s="248"/>
      <c r="P29" s="248"/>
      <c r="Q29" s="248"/>
      <c r="R29" s="135"/>
    </row>
    <row r="30" spans="1:18" s="6" customFormat="1" ht="15" customHeight="1" thickTop="1" x14ac:dyDescent="0.25">
      <c r="A30" s="134"/>
      <c r="B30" s="134"/>
      <c r="C30" s="134"/>
      <c r="D30" s="134"/>
      <c r="E30" s="134"/>
      <c r="F30" s="134"/>
      <c r="G30" s="134"/>
      <c r="H30" s="134"/>
      <c r="I30" s="134"/>
      <c r="J30" s="134"/>
      <c r="K30" s="134"/>
      <c r="L30" s="134"/>
      <c r="M30" s="134"/>
      <c r="N30" s="134"/>
      <c r="O30" s="134"/>
      <c r="P30" s="134"/>
      <c r="Q30" s="134"/>
      <c r="R30" s="134"/>
    </row>
    <row r="31" spans="1:18" s="7" customFormat="1" ht="15" customHeight="1" x14ac:dyDescent="0.25">
      <c r="A31" s="45"/>
      <c r="B31" s="254" t="s">
        <v>180</v>
      </c>
      <c r="C31" s="254"/>
      <c r="D31" s="254"/>
      <c r="E31" s="254"/>
      <c r="F31" s="254"/>
      <c r="G31" s="254"/>
      <c r="H31" s="254"/>
      <c r="I31" s="254"/>
      <c r="J31" s="254"/>
      <c r="K31" s="254"/>
      <c r="L31" s="254"/>
      <c r="M31" s="254"/>
      <c r="N31" s="254"/>
      <c r="O31" s="254"/>
      <c r="P31" s="254"/>
      <c r="Q31" s="254"/>
    </row>
    <row r="32" spans="1:18" ht="15" customHeight="1" x14ac:dyDescent="0.2">
      <c r="A32" s="46"/>
      <c r="B32" s="254" t="s">
        <v>154</v>
      </c>
      <c r="C32" s="254"/>
      <c r="D32" s="254"/>
      <c r="E32" s="254"/>
      <c r="F32" s="254"/>
      <c r="G32" s="254"/>
      <c r="H32" s="254"/>
      <c r="I32" s="254"/>
      <c r="J32" s="254"/>
      <c r="K32" s="254"/>
      <c r="L32" s="254"/>
      <c r="M32" s="254"/>
      <c r="N32" s="254"/>
      <c r="O32" s="254"/>
      <c r="P32" s="254"/>
      <c r="Q32" s="254"/>
    </row>
    <row r="33" spans="1:17" ht="15" customHeight="1" x14ac:dyDescent="0.2">
      <c r="A33" s="46"/>
      <c r="B33" s="254" t="s">
        <v>190</v>
      </c>
      <c r="C33" s="254"/>
      <c r="D33" s="254"/>
      <c r="E33" s="254"/>
      <c r="F33" s="254"/>
      <c r="G33" s="254"/>
      <c r="H33" s="254"/>
      <c r="I33" s="254"/>
      <c r="J33" s="254"/>
      <c r="K33" s="254"/>
      <c r="L33" s="254"/>
      <c r="M33" s="254"/>
      <c r="N33" s="254"/>
      <c r="O33" s="254"/>
      <c r="P33" s="254"/>
      <c r="Q33" s="254"/>
    </row>
    <row r="34" spans="1:17" ht="15" customHeight="1" x14ac:dyDescent="0.2">
      <c r="A34" s="46"/>
      <c r="B34" s="254" t="s">
        <v>172</v>
      </c>
      <c r="C34" s="254"/>
      <c r="D34" s="254"/>
      <c r="E34" s="254"/>
      <c r="F34" s="254"/>
      <c r="G34" s="254"/>
      <c r="H34" s="254"/>
      <c r="I34" s="254"/>
      <c r="J34" s="254"/>
      <c r="K34" s="254"/>
      <c r="L34" s="254"/>
      <c r="M34" s="254"/>
      <c r="N34" s="254"/>
      <c r="O34" s="254"/>
      <c r="P34" s="254"/>
      <c r="Q34" s="254"/>
    </row>
    <row r="35" spans="1:17" ht="15" customHeight="1" x14ac:dyDescent="0.2">
      <c r="A35" s="46"/>
      <c r="B35" s="254" t="s">
        <v>65</v>
      </c>
      <c r="C35" s="254"/>
      <c r="D35" s="254"/>
      <c r="E35" s="254"/>
      <c r="F35" s="254"/>
      <c r="G35" s="254"/>
      <c r="H35" s="254"/>
      <c r="I35" s="254"/>
      <c r="J35" s="254"/>
      <c r="K35" s="254"/>
      <c r="L35" s="254"/>
      <c r="M35" s="254"/>
      <c r="N35" s="254"/>
      <c r="O35" s="254"/>
      <c r="P35" s="254"/>
      <c r="Q35" s="254"/>
    </row>
    <row r="36" spans="1:17" ht="15" customHeight="1" x14ac:dyDescent="0.2">
      <c r="A36" s="46"/>
      <c r="B36" s="178"/>
      <c r="C36" s="178"/>
      <c r="D36" s="178"/>
      <c r="E36" s="178"/>
      <c r="F36" s="178"/>
      <c r="G36" s="178"/>
      <c r="H36" s="178"/>
      <c r="I36" s="178"/>
      <c r="J36" s="191"/>
      <c r="K36" s="178"/>
      <c r="L36" s="178"/>
      <c r="M36" s="178"/>
      <c r="N36" s="178"/>
      <c r="O36" s="178"/>
      <c r="P36" s="178"/>
      <c r="Q36" s="178"/>
    </row>
    <row r="37" spans="1:17" ht="15" customHeight="1" x14ac:dyDescent="0.2">
      <c r="A37" s="46"/>
      <c r="B37" s="152" t="s">
        <v>24</v>
      </c>
      <c r="C37" s="47"/>
      <c r="D37" s="47"/>
      <c r="E37" s="47"/>
      <c r="F37" s="47"/>
      <c r="G37" s="47"/>
      <c r="H37" s="47"/>
      <c r="I37" s="47"/>
      <c r="J37" s="47"/>
      <c r="K37" s="47"/>
      <c r="L37" s="47"/>
      <c r="M37" s="47"/>
      <c r="N37" s="47"/>
      <c r="O37" s="47"/>
      <c r="P37" s="47"/>
      <c r="Q37" s="47"/>
    </row>
  </sheetData>
  <sheetProtection algorithmName="SHA-512" hashValue="Nfjpg7FKANEnjvLgFFWgeLonW40/tqj8GY+qfZpjJY5qkUBfeR/8xYZgs//D3qS53KHV3JIOfSKpYU/MVC+esA==" saltValue="2phoyZExKaMKUP3pq67zSQ==" spinCount="100000" sheet="1" objects="1" scenarios="1" selectLockedCells="1"/>
  <mergeCells count="45">
    <mergeCell ref="A29:Q29"/>
    <mergeCell ref="B35:Q35"/>
    <mergeCell ref="B34:Q34"/>
    <mergeCell ref="B31:Q31"/>
    <mergeCell ref="B33:Q33"/>
    <mergeCell ref="B32:Q32"/>
    <mergeCell ref="F26:G26"/>
    <mergeCell ref="H26:I26"/>
    <mergeCell ref="F27:G27"/>
    <mergeCell ref="L12:L13"/>
    <mergeCell ref="A22:Q22"/>
    <mergeCell ref="F24:G24"/>
    <mergeCell ref="F25:G25"/>
    <mergeCell ref="H24:I24"/>
    <mergeCell ref="H27:I27"/>
    <mergeCell ref="H16:I16"/>
    <mergeCell ref="H25:I25"/>
    <mergeCell ref="A11:A13"/>
    <mergeCell ref="N11:N13"/>
    <mergeCell ref="F11:L11"/>
    <mergeCell ref="F17:G17"/>
    <mergeCell ref="H17:I17"/>
    <mergeCell ref="A1:Q1"/>
    <mergeCell ref="A8:Q8"/>
    <mergeCell ref="A9:Q9"/>
    <mergeCell ref="H12:I12"/>
    <mergeCell ref="H15:I15"/>
    <mergeCell ref="C12:C13"/>
    <mergeCell ref="E11:E13"/>
    <mergeCell ref="K12:K13"/>
    <mergeCell ref="O11:O13"/>
    <mergeCell ref="P11:P12"/>
    <mergeCell ref="Q11:Q13"/>
    <mergeCell ref="F12:G12"/>
    <mergeCell ref="F15:G15"/>
    <mergeCell ref="M12:M13"/>
    <mergeCell ref="A2:Q2"/>
    <mergeCell ref="A3:Q3"/>
    <mergeCell ref="O6:P6"/>
    <mergeCell ref="M19:Q19"/>
    <mergeCell ref="M20:Q20"/>
    <mergeCell ref="C11:D11"/>
    <mergeCell ref="B11:B13"/>
    <mergeCell ref="J12:J13"/>
    <mergeCell ref="F16:G16"/>
  </mergeCells>
  <printOptions horizontalCentered="1"/>
  <pageMargins left="0.11811023622047245" right="0.11811023622047245" top="0.74" bottom="0.11811023622047245" header="0.31496062992125984" footer="0.19685039370078741"/>
  <pageSetup paperSize="9" scale="59" orientation="landscape" r:id="rId1"/>
  <headerFooter>
    <oddHeader>&amp;C&amp;G&amp;R&amp;8&amp;P</oddHeader>
    <oddFooter>&amp;L&amp;G
        &amp;"Arial,Negrito"&amp;8&amp;K00-029SCCAT/CFIC/SECOFC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69"/>
  <sheetViews>
    <sheetView view="pageBreakPreview" zoomScaleSheetLayoutView="100" workbookViewId="0">
      <selection activeCell="A5" sqref="A5:H5"/>
    </sheetView>
  </sheetViews>
  <sheetFormatPr defaultRowHeight="12.75" x14ac:dyDescent="0.2"/>
  <cols>
    <col min="1" max="6" width="9.7109375" customWidth="1"/>
    <col min="7" max="8" width="44.7109375" customWidth="1"/>
  </cols>
  <sheetData>
    <row r="1" spans="1:8" ht="18" x14ac:dyDescent="0.25">
      <c r="A1" s="275" t="str">
        <f>'ESTIMATIVA POR POSTO'!A1:Q1</f>
        <v>TRIBUNAL REGIONAL ELEITORAL DO PARANÁ</v>
      </c>
      <c r="B1" s="275"/>
      <c r="C1" s="275"/>
      <c r="D1" s="275"/>
      <c r="E1" s="275"/>
      <c r="F1" s="275"/>
      <c r="G1" s="275"/>
      <c r="H1" s="275"/>
    </row>
    <row r="2" spans="1:8" x14ac:dyDescent="0.2">
      <c r="A2" s="276" t="str">
        <f>'ESTIMATIVA POR POSTO'!A2:Q2</f>
        <v>PLANILHA DE CUSTOS - BASE LICITANTE - INTERIOR</v>
      </c>
      <c r="B2" s="276"/>
      <c r="C2" s="276"/>
      <c r="D2" s="276"/>
      <c r="E2" s="276"/>
      <c r="F2" s="276"/>
      <c r="G2" s="276"/>
      <c r="H2" s="276"/>
    </row>
    <row r="3" spans="1:8" x14ac:dyDescent="0.2">
      <c r="A3" s="277" t="str">
        <f>'ESTIMATIVA POR POSTO'!A3:Q3</f>
        <v>Posto de Trabalho - Auxiliar Administrativo I, II e III - Eleições 2022</v>
      </c>
      <c r="B3" s="277"/>
      <c r="C3" s="277"/>
      <c r="D3" s="277"/>
      <c r="E3" s="277"/>
      <c r="F3" s="277"/>
      <c r="G3" s="277"/>
      <c r="H3" s="277"/>
    </row>
    <row r="4" spans="1:8" x14ac:dyDescent="0.2">
      <c r="A4" s="47"/>
      <c r="B4" s="47"/>
      <c r="C4" s="47"/>
      <c r="D4" s="47"/>
      <c r="E4" s="47"/>
      <c r="F4" s="37"/>
      <c r="G4" s="36"/>
      <c r="H4" s="36"/>
    </row>
    <row r="5" spans="1:8" x14ac:dyDescent="0.2">
      <c r="A5" s="278" t="str">
        <f>'ESTIMATIVA POR POSTO'!A8:Q8</f>
        <v>NOME DA EMPRESA</v>
      </c>
      <c r="B5" s="279"/>
      <c r="C5" s="279"/>
      <c r="D5" s="279"/>
      <c r="E5" s="279"/>
      <c r="F5" s="279"/>
      <c r="G5" s="279"/>
      <c r="H5" s="280"/>
    </row>
    <row r="6" spans="1:8" x14ac:dyDescent="0.2">
      <c r="A6" s="281" t="str">
        <f>'ESTIMATIVA POR POSTO'!A9:Q9</f>
        <v>CNPJ</v>
      </c>
      <c r="B6" s="282"/>
      <c r="C6" s="282"/>
      <c r="D6" s="282"/>
      <c r="E6" s="282"/>
      <c r="F6" s="282"/>
      <c r="G6" s="282"/>
      <c r="H6" s="283"/>
    </row>
    <row r="7" spans="1:8" x14ac:dyDescent="0.2">
      <c r="A7" s="16"/>
      <c r="B7" s="16"/>
      <c r="C7" s="16"/>
      <c r="D7" s="16"/>
      <c r="E7" s="16"/>
      <c r="F7" s="16"/>
      <c r="G7" s="16"/>
      <c r="H7" s="16"/>
    </row>
    <row r="8" spans="1:8" x14ac:dyDescent="0.2">
      <c r="A8" s="258" t="s">
        <v>69</v>
      </c>
      <c r="B8" s="259"/>
      <c r="C8" s="259"/>
      <c r="D8" s="259"/>
      <c r="E8" s="260"/>
      <c r="F8" s="200"/>
      <c r="G8" s="17" t="s">
        <v>29</v>
      </c>
      <c r="H8" s="17"/>
    </row>
    <row r="9" spans="1:8" x14ac:dyDescent="0.2">
      <c r="A9" s="261"/>
      <c r="B9" s="262"/>
      <c r="C9" s="262"/>
      <c r="D9" s="262"/>
      <c r="E9" s="263"/>
      <c r="F9" s="200"/>
      <c r="G9" s="17" t="s">
        <v>30</v>
      </c>
      <c r="H9" s="17"/>
    </row>
    <row r="10" spans="1:8" ht="13.5" thickBot="1" x14ac:dyDescent="0.25">
      <c r="A10" s="16"/>
      <c r="B10" s="16"/>
      <c r="C10" s="16"/>
      <c r="D10" s="16"/>
      <c r="E10" s="16"/>
      <c r="F10" s="16"/>
      <c r="G10" s="16"/>
      <c r="H10" s="16"/>
    </row>
    <row r="11" spans="1:8" ht="13.5" thickBot="1" x14ac:dyDescent="0.25">
      <c r="A11" s="268" t="s">
        <v>9</v>
      </c>
      <c r="B11" s="269"/>
      <c r="C11" s="269"/>
      <c r="D11" s="269"/>
      <c r="E11" s="269"/>
      <c r="F11" s="269"/>
      <c r="G11" s="269"/>
      <c r="H11" s="270"/>
    </row>
    <row r="12" spans="1:8" x14ac:dyDescent="0.2">
      <c r="A12" s="67"/>
      <c r="B12" s="67"/>
      <c r="C12" s="67"/>
      <c r="D12" s="67"/>
      <c r="E12" s="67"/>
      <c r="F12" s="35"/>
      <c r="G12" s="36"/>
      <c r="H12" s="36"/>
    </row>
    <row r="13" spans="1:8" ht="18" thickBot="1" x14ac:dyDescent="0.35">
      <c r="A13" s="271" t="s">
        <v>70</v>
      </c>
      <c r="B13" s="271"/>
      <c r="C13" s="271"/>
      <c r="D13" s="271"/>
      <c r="E13" s="271"/>
      <c r="F13" s="271"/>
      <c r="G13" s="271"/>
      <c r="H13" s="70"/>
    </row>
    <row r="14" spans="1:8" ht="13.5" thickTop="1" x14ac:dyDescent="0.2">
      <c r="A14" s="16"/>
      <c r="B14" s="16"/>
      <c r="C14" s="16"/>
      <c r="D14" s="16"/>
      <c r="E14" s="16"/>
      <c r="F14" s="27" t="s">
        <v>6</v>
      </c>
      <c r="G14" s="27" t="s">
        <v>71</v>
      </c>
      <c r="H14" s="27" t="s">
        <v>72</v>
      </c>
    </row>
    <row r="15" spans="1:8" x14ac:dyDescent="0.2">
      <c r="A15" s="255" t="s">
        <v>0</v>
      </c>
      <c r="B15" s="256"/>
      <c r="C15" s="256"/>
      <c r="D15" s="256"/>
      <c r="E15" s="257"/>
      <c r="F15" s="201"/>
      <c r="G15" s="18" t="s">
        <v>73</v>
      </c>
      <c r="H15" s="18" t="s">
        <v>74</v>
      </c>
    </row>
    <row r="16" spans="1:8" x14ac:dyDescent="0.2">
      <c r="A16" s="255" t="s">
        <v>31</v>
      </c>
      <c r="B16" s="256"/>
      <c r="C16" s="256"/>
      <c r="D16" s="256"/>
      <c r="E16" s="257"/>
      <c r="F16" s="201"/>
      <c r="G16" s="18" t="s">
        <v>75</v>
      </c>
      <c r="H16" s="18" t="s">
        <v>76</v>
      </c>
    </row>
    <row r="17" spans="1:8" x14ac:dyDescent="0.2">
      <c r="A17" s="255" t="s">
        <v>1</v>
      </c>
      <c r="B17" s="256"/>
      <c r="C17" s="256"/>
      <c r="D17" s="256"/>
      <c r="E17" s="257"/>
      <c r="F17" s="201"/>
      <c r="G17" s="18" t="s">
        <v>77</v>
      </c>
      <c r="H17" s="18" t="s">
        <v>78</v>
      </c>
    </row>
    <row r="18" spans="1:8" x14ac:dyDescent="0.2">
      <c r="A18" s="255" t="s">
        <v>32</v>
      </c>
      <c r="B18" s="256"/>
      <c r="C18" s="256"/>
      <c r="D18" s="256"/>
      <c r="E18" s="257"/>
      <c r="F18" s="201"/>
      <c r="G18" s="18" t="s">
        <v>79</v>
      </c>
      <c r="H18" s="18" t="s">
        <v>80</v>
      </c>
    </row>
    <row r="19" spans="1:8" ht="22.5" x14ac:dyDescent="0.2">
      <c r="A19" s="255" t="s">
        <v>2</v>
      </c>
      <c r="B19" s="256"/>
      <c r="C19" s="256"/>
      <c r="D19" s="256"/>
      <c r="E19" s="257"/>
      <c r="F19" s="201"/>
      <c r="G19" s="18" t="s">
        <v>81</v>
      </c>
      <c r="H19" s="18" t="s">
        <v>82</v>
      </c>
    </row>
    <row r="20" spans="1:8" x14ac:dyDescent="0.2">
      <c r="A20" s="255" t="s">
        <v>4</v>
      </c>
      <c r="B20" s="256"/>
      <c r="C20" s="256"/>
      <c r="D20" s="256"/>
      <c r="E20" s="257"/>
      <c r="F20" s="201"/>
      <c r="G20" s="18" t="s">
        <v>83</v>
      </c>
      <c r="H20" s="18" t="s">
        <v>84</v>
      </c>
    </row>
    <row r="21" spans="1:8" ht="33.75" x14ac:dyDescent="0.2">
      <c r="A21" s="163" t="s">
        <v>176</v>
      </c>
      <c r="B21" s="202"/>
      <c r="C21" s="163" t="s">
        <v>177</v>
      </c>
      <c r="D21" s="203"/>
      <c r="E21" s="163" t="s">
        <v>178</v>
      </c>
      <c r="F21" s="164">
        <f>B21*D21</f>
        <v>0</v>
      </c>
      <c r="G21" s="18" t="s">
        <v>136</v>
      </c>
      <c r="H21" s="18" t="s">
        <v>144</v>
      </c>
    </row>
    <row r="22" spans="1:8" ht="23.25" thickBot="1" x14ac:dyDescent="0.25">
      <c r="A22" s="272" t="s">
        <v>3</v>
      </c>
      <c r="B22" s="272"/>
      <c r="C22" s="272"/>
      <c r="D22" s="272"/>
      <c r="E22" s="272"/>
      <c r="F22" s="204"/>
      <c r="G22" s="18" t="s">
        <v>85</v>
      </c>
      <c r="H22" s="18" t="s">
        <v>86</v>
      </c>
    </row>
    <row r="23" spans="1:8" ht="13.5" thickBot="1" x14ac:dyDescent="0.25">
      <c r="A23" s="273" t="s">
        <v>87</v>
      </c>
      <c r="B23" s="273"/>
      <c r="C23" s="273"/>
      <c r="D23" s="273"/>
      <c r="E23" s="274"/>
      <c r="F23" s="19">
        <f>SUM(F15:F22)</f>
        <v>0</v>
      </c>
      <c r="G23" s="20"/>
      <c r="H23" s="28"/>
    </row>
    <row r="24" spans="1:8" x14ac:dyDescent="0.2">
      <c r="A24" s="34"/>
      <c r="B24" s="34"/>
      <c r="C24" s="34"/>
      <c r="D24" s="34"/>
      <c r="E24" s="34"/>
      <c r="F24" s="35"/>
      <c r="G24" s="28"/>
      <c r="H24" s="28"/>
    </row>
    <row r="25" spans="1:8" ht="18" thickBot="1" x14ac:dyDescent="0.35">
      <c r="A25" s="271" t="s">
        <v>88</v>
      </c>
      <c r="B25" s="271"/>
      <c r="C25" s="271"/>
      <c r="D25" s="271"/>
      <c r="E25" s="271"/>
      <c r="F25" s="271"/>
      <c r="G25" s="271"/>
      <c r="H25" s="70"/>
    </row>
    <row r="26" spans="1:8" ht="13.5" thickTop="1" x14ac:dyDescent="0.2">
      <c r="A26" s="16"/>
      <c r="B26" s="16"/>
      <c r="C26" s="16"/>
      <c r="D26" s="16"/>
      <c r="E26" s="16"/>
      <c r="F26" s="27" t="s">
        <v>6</v>
      </c>
      <c r="G26" s="27" t="s">
        <v>71</v>
      </c>
      <c r="H26" s="27" t="s">
        <v>72</v>
      </c>
    </row>
    <row r="27" spans="1:8" ht="33.75" x14ac:dyDescent="0.2">
      <c r="A27" s="255" t="s">
        <v>45</v>
      </c>
      <c r="B27" s="256"/>
      <c r="C27" s="256"/>
      <c r="D27" s="256"/>
      <c r="E27" s="257"/>
      <c r="F27" s="205"/>
      <c r="G27" s="18" t="s">
        <v>89</v>
      </c>
      <c r="H27" s="18" t="s">
        <v>92</v>
      </c>
    </row>
    <row r="28" spans="1:8" ht="33.75" x14ac:dyDescent="0.2">
      <c r="A28" s="255" t="s">
        <v>33</v>
      </c>
      <c r="B28" s="256"/>
      <c r="C28" s="256"/>
      <c r="D28" s="256"/>
      <c r="E28" s="257"/>
      <c r="F28" s="205"/>
      <c r="G28" s="18" t="s">
        <v>89</v>
      </c>
      <c r="H28" s="18" t="s">
        <v>90</v>
      </c>
    </row>
    <row r="29" spans="1:8" ht="33.75" x14ac:dyDescent="0.2">
      <c r="A29" s="255" t="s">
        <v>34</v>
      </c>
      <c r="B29" s="256"/>
      <c r="C29" s="256"/>
      <c r="D29" s="256"/>
      <c r="E29" s="257"/>
      <c r="F29" s="205"/>
      <c r="G29" s="18" t="s">
        <v>91</v>
      </c>
      <c r="H29" s="18" t="s">
        <v>92</v>
      </c>
    </row>
    <row r="30" spans="1:8" x14ac:dyDescent="0.2">
      <c r="A30" s="284" t="s">
        <v>7</v>
      </c>
      <c r="B30" s="285"/>
      <c r="C30" s="285"/>
      <c r="D30" s="285"/>
      <c r="E30" s="286"/>
      <c r="F30" s="21">
        <f>F27+F29</f>
        <v>0</v>
      </c>
      <c r="G30" s="29"/>
      <c r="H30" s="29"/>
    </row>
    <row r="31" spans="1:8" ht="13.5" thickBot="1" x14ac:dyDescent="0.25">
      <c r="A31" s="287" t="s">
        <v>35</v>
      </c>
      <c r="B31" s="287"/>
      <c r="C31" s="287"/>
      <c r="D31" s="287"/>
      <c r="E31" s="287"/>
      <c r="F31" s="74">
        <f>F30%*F23</f>
        <v>0</v>
      </c>
      <c r="G31" s="22" t="s">
        <v>93</v>
      </c>
      <c r="H31" s="22" t="s">
        <v>94</v>
      </c>
    </row>
    <row r="32" spans="1:8" ht="13.5" customHeight="1" thickBot="1" x14ac:dyDescent="0.25">
      <c r="A32" s="288" t="s">
        <v>95</v>
      </c>
      <c r="B32" s="288"/>
      <c r="C32" s="288"/>
      <c r="D32" s="288"/>
      <c r="E32" s="289"/>
      <c r="F32" s="19">
        <f>F30+F31</f>
        <v>0</v>
      </c>
      <c r="G32" s="23"/>
      <c r="H32" s="68"/>
    </row>
    <row r="33" spans="1:8" x14ac:dyDescent="0.2">
      <c r="A33" s="34"/>
      <c r="B33" s="34"/>
      <c r="C33" s="34"/>
      <c r="D33" s="34"/>
      <c r="E33" s="34"/>
      <c r="F33" s="35"/>
      <c r="G33" s="36"/>
      <c r="H33" s="36"/>
    </row>
    <row r="34" spans="1:8" ht="18" thickBot="1" x14ac:dyDescent="0.35">
      <c r="A34" s="271" t="s">
        <v>96</v>
      </c>
      <c r="B34" s="271"/>
      <c r="C34" s="271"/>
      <c r="D34" s="271"/>
      <c r="E34" s="271"/>
      <c r="F34" s="271"/>
      <c r="G34" s="271"/>
      <c r="H34" s="70"/>
    </row>
    <row r="35" spans="1:8" ht="13.5" thickTop="1" x14ac:dyDescent="0.2">
      <c r="A35" s="16"/>
      <c r="B35" s="16"/>
      <c r="C35" s="16"/>
      <c r="D35" s="16"/>
      <c r="E35" s="16"/>
      <c r="F35" s="27" t="s">
        <v>6</v>
      </c>
      <c r="G35" s="27" t="s">
        <v>71</v>
      </c>
      <c r="H35" s="27" t="s">
        <v>72</v>
      </c>
    </row>
    <row r="36" spans="1:8" ht="33.75" x14ac:dyDescent="0.2">
      <c r="A36" s="255" t="s">
        <v>36</v>
      </c>
      <c r="B36" s="256"/>
      <c r="C36" s="256"/>
      <c r="D36" s="256"/>
      <c r="E36" s="257"/>
      <c r="F36" s="201"/>
      <c r="G36" s="18" t="s">
        <v>97</v>
      </c>
      <c r="H36" s="18" t="s">
        <v>98</v>
      </c>
    </row>
    <row r="37" spans="1:8" ht="13.5" thickBot="1" x14ac:dyDescent="0.25">
      <c r="A37" s="290" t="s">
        <v>37</v>
      </c>
      <c r="B37" s="291"/>
      <c r="C37" s="291"/>
      <c r="D37" s="291"/>
      <c r="E37" s="292"/>
      <c r="F37" s="73">
        <f>F36%*F23</f>
        <v>0</v>
      </c>
      <c r="G37" s="22" t="s">
        <v>99</v>
      </c>
      <c r="H37" s="22" t="s">
        <v>100</v>
      </c>
    </row>
    <row r="38" spans="1:8" ht="13.5" thickBot="1" x14ac:dyDescent="0.25">
      <c r="A38" s="273" t="s">
        <v>101</v>
      </c>
      <c r="B38" s="273"/>
      <c r="C38" s="273"/>
      <c r="D38" s="273"/>
      <c r="E38" s="274"/>
      <c r="F38" s="19">
        <f>F36+F37</f>
        <v>0</v>
      </c>
      <c r="G38" s="20"/>
      <c r="H38" s="28"/>
    </row>
    <row r="39" spans="1:8" x14ac:dyDescent="0.2">
      <c r="A39" s="34"/>
      <c r="B39" s="34"/>
      <c r="C39" s="34"/>
      <c r="D39" s="34"/>
      <c r="E39" s="34"/>
      <c r="F39" s="35"/>
      <c r="G39" s="36"/>
      <c r="H39" s="36"/>
    </row>
    <row r="40" spans="1:8" ht="18" thickBot="1" x14ac:dyDescent="0.35">
      <c r="A40" s="184" t="s">
        <v>141</v>
      </c>
      <c r="B40" s="184"/>
      <c r="C40" s="184"/>
      <c r="D40" s="184"/>
      <c r="E40" s="184"/>
      <c r="F40" s="184"/>
      <c r="G40" s="184"/>
      <c r="H40" s="77"/>
    </row>
    <row r="41" spans="1:8" ht="13.5" thickTop="1" x14ac:dyDescent="0.2">
      <c r="A41" s="16"/>
      <c r="B41" s="16"/>
      <c r="C41" s="16"/>
      <c r="D41" s="16"/>
      <c r="E41" s="16"/>
      <c r="F41" s="27" t="s">
        <v>6</v>
      </c>
      <c r="G41" s="27" t="s">
        <v>71</v>
      </c>
      <c r="H41" s="27" t="s">
        <v>72</v>
      </c>
    </row>
    <row r="42" spans="1:8" ht="67.5" x14ac:dyDescent="0.2">
      <c r="A42" s="255" t="s">
        <v>38</v>
      </c>
      <c r="B42" s="256"/>
      <c r="C42" s="256"/>
      <c r="D42" s="256"/>
      <c r="E42" s="257"/>
      <c r="F42" s="201"/>
      <c r="G42" s="18" t="s">
        <v>102</v>
      </c>
      <c r="H42" s="18" t="s">
        <v>103</v>
      </c>
    </row>
    <row r="43" spans="1:8" x14ac:dyDescent="0.2">
      <c r="A43" s="255" t="s">
        <v>39</v>
      </c>
      <c r="B43" s="256"/>
      <c r="C43" s="256"/>
      <c r="D43" s="256"/>
      <c r="E43" s="257"/>
      <c r="F43" s="75">
        <f>F42*8%</f>
        <v>0</v>
      </c>
      <c r="G43" s="18" t="s">
        <v>104</v>
      </c>
      <c r="H43" s="72" t="s">
        <v>105</v>
      </c>
    </row>
    <row r="44" spans="1:8" x14ac:dyDescent="0.2">
      <c r="A44" s="255" t="s">
        <v>40</v>
      </c>
      <c r="B44" s="256"/>
      <c r="C44" s="256"/>
      <c r="D44" s="256"/>
      <c r="E44" s="257"/>
      <c r="F44" s="75">
        <f>F42*8%*40%</f>
        <v>0</v>
      </c>
      <c r="G44" s="18"/>
      <c r="H44" s="72" t="s">
        <v>156</v>
      </c>
    </row>
    <row r="45" spans="1:8" ht="45" x14ac:dyDescent="0.2">
      <c r="A45" s="255" t="s">
        <v>41</v>
      </c>
      <c r="B45" s="256"/>
      <c r="C45" s="256"/>
      <c r="D45" s="256"/>
      <c r="E45" s="257"/>
      <c r="F45" s="206"/>
      <c r="G45" s="18" t="s">
        <v>106</v>
      </c>
      <c r="H45" s="18" t="s">
        <v>107</v>
      </c>
    </row>
    <row r="46" spans="1:8" x14ac:dyDescent="0.2">
      <c r="A46" s="255" t="s">
        <v>42</v>
      </c>
      <c r="B46" s="256"/>
      <c r="C46" s="256"/>
      <c r="D46" s="256"/>
      <c r="E46" s="257"/>
      <c r="F46" s="75">
        <f>$F$23*F45%</f>
        <v>0</v>
      </c>
      <c r="G46" s="29" t="s">
        <v>108</v>
      </c>
      <c r="H46" s="29" t="s">
        <v>109</v>
      </c>
    </row>
    <row r="47" spans="1:8" x14ac:dyDescent="0.2">
      <c r="A47" s="255" t="s">
        <v>43</v>
      </c>
      <c r="B47" s="256"/>
      <c r="C47" s="256"/>
      <c r="D47" s="256"/>
      <c r="E47" s="257"/>
      <c r="F47" s="76">
        <f>F45*8%*40%</f>
        <v>0</v>
      </c>
      <c r="G47" s="30"/>
      <c r="H47" s="29" t="s">
        <v>155</v>
      </c>
    </row>
    <row r="48" spans="1:8" ht="79.5" thickBot="1" x14ac:dyDescent="0.25">
      <c r="A48" s="255" t="s">
        <v>44</v>
      </c>
      <c r="B48" s="256"/>
      <c r="C48" s="256"/>
      <c r="D48" s="256"/>
      <c r="E48" s="257"/>
      <c r="F48" s="207"/>
      <c r="G48" s="31" t="s">
        <v>110</v>
      </c>
      <c r="H48" s="31" t="s">
        <v>157</v>
      </c>
    </row>
    <row r="49" spans="1:8" ht="13.5" thickBot="1" x14ac:dyDescent="0.25">
      <c r="A49" s="273" t="s">
        <v>111</v>
      </c>
      <c r="B49" s="273"/>
      <c r="C49" s="273"/>
      <c r="D49" s="273"/>
      <c r="E49" s="274"/>
      <c r="F49" s="19">
        <f>SUM(F42:F48)</f>
        <v>0</v>
      </c>
      <c r="G49" s="20"/>
      <c r="H49" s="28"/>
    </row>
    <row r="50" spans="1:8" x14ac:dyDescent="0.2">
      <c r="A50" s="69"/>
      <c r="B50" s="69"/>
      <c r="C50" s="69"/>
      <c r="D50" s="69"/>
      <c r="E50" s="69"/>
      <c r="F50" s="35"/>
      <c r="G50" s="36"/>
      <c r="H50" s="36"/>
    </row>
    <row r="51" spans="1:8" ht="18" thickBot="1" x14ac:dyDescent="0.35">
      <c r="A51" s="271" t="s">
        <v>112</v>
      </c>
      <c r="B51" s="271"/>
      <c r="C51" s="271"/>
      <c r="D51" s="271"/>
      <c r="E51" s="271"/>
      <c r="F51" s="271"/>
      <c r="G51" s="271"/>
      <c r="H51" s="70"/>
    </row>
    <row r="52" spans="1:8" ht="13.5" thickTop="1" x14ac:dyDescent="0.2">
      <c r="A52" s="16"/>
      <c r="B52" s="16"/>
      <c r="C52" s="16"/>
      <c r="D52" s="16"/>
      <c r="E52" s="16"/>
      <c r="F52" s="27" t="s">
        <v>6</v>
      </c>
      <c r="G52" s="27" t="s">
        <v>71</v>
      </c>
      <c r="H52" s="27" t="s">
        <v>72</v>
      </c>
    </row>
    <row r="53" spans="1:8" ht="78.75" x14ac:dyDescent="0.2">
      <c r="A53" s="255" t="s">
        <v>46</v>
      </c>
      <c r="B53" s="256"/>
      <c r="C53" s="256"/>
      <c r="D53" s="256"/>
      <c r="E53" s="257"/>
      <c r="F53" s="201"/>
      <c r="G53" s="18" t="s">
        <v>113</v>
      </c>
      <c r="H53" s="18" t="s">
        <v>114</v>
      </c>
    </row>
    <row r="54" spans="1:8" ht="67.5" x14ac:dyDescent="0.2">
      <c r="A54" s="255" t="s">
        <v>47</v>
      </c>
      <c r="B54" s="256"/>
      <c r="C54" s="256"/>
      <c r="D54" s="256"/>
      <c r="E54" s="257"/>
      <c r="F54" s="201"/>
      <c r="G54" s="18" t="s">
        <v>115</v>
      </c>
      <c r="H54" s="18" t="s">
        <v>116</v>
      </c>
    </row>
    <row r="55" spans="1:8" ht="90" x14ac:dyDescent="0.2">
      <c r="A55" s="255" t="s">
        <v>48</v>
      </c>
      <c r="B55" s="256"/>
      <c r="C55" s="256"/>
      <c r="D55" s="256"/>
      <c r="E55" s="257"/>
      <c r="F55" s="201"/>
      <c r="G55" s="18" t="s">
        <v>117</v>
      </c>
      <c r="H55" s="18" t="s">
        <v>118</v>
      </c>
    </row>
    <row r="56" spans="1:8" x14ac:dyDescent="0.2">
      <c r="A56" s="293" t="s">
        <v>8</v>
      </c>
      <c r="B56" s="294"/>
      <c r="C56" s="294"/>
      <c r="D56" s="294"/>
      <c r="E56" s="295"/>
      <c r="F56" s="24">
        <f>SUM(F53:F55)</f>
        <v>0</v>
      </c>
      <c r="G56" s="32"/>
      <c r="H56" s="32"/>
    </row>
    <row r="57" spans="1:8" ht="26.25" customHeight="1" thickBot="1" x14ac:dyDescent="0.25">
      <c r="A57" s="296" t="s">
        <v>49</v>
      </c>
      <c r="B57" s="297"/>
      <c r="C57" s="297"/>
      <c r="D57" s="297"/>
      <c r="E57" s="298"/>
      <c r="F57" s="71">
        <f>F56%*$F$23</f>
        <v>0</v>
      </c>
      <c r="G57" s="25" t="s">
        <v>119</v>
      </c>
      <c r="H57" s="25" t="s">
        <v>120</v>
      </c>
    </row>
    <row r="58" spans="1:8" ht="13.5" thickBot="1" x14ac:dyDescent="0.25">
      <c r="A58" s="273" t="s">
        <v>121</v>
      </c>
      <c r="B58" s="273"/>
      <c r="C58" s="273"/>
      <c r="D58" s="273"/>
      <c r="E58" s="274"/>
      <c r="F58" s="19">
        <f>F56+F57</f>
        <v>0</v>
      </c>
      <c r="G58" s="20"/>
      <c r="H58" s="28"/>
    </row>
    <row r="59" spans="1:8" ht="13.5" thickBot="1" x14ac:dyDescent="0.25">
      <c r="A59" s="69"/>
      <c r="B59" s="69"/>
      <c r="C59" s="69"/>
      <c r="D59" s="69"/>
      <c r="E59" s="69"/>
      <c r="F59" s="35"/>
      <c r="G59" s="36"/>
      <c r="H59" s="36"/>
    </row>
    <row r="60" spans="1:8" ht="13.5" thickBot="1" x14ac:dyDescent="0.25">
      <c r="A60" s="264" t="s">
        <v>50</v>
      </c>
      <c r="B60" s="265"/>
      <c r="C60" s="265"/>
      <c r="D60" s="265"/>
      <c r="E60" s="265"/>
      <c r="F60" s="266"/>
      <c r="G60" s="266"/>
      <c r="H60" s="267"/>
    </row>
    <row r="61" spans="1:8" x14ac:dyDescent="0.2">
      <c r="A61" s="16"/>
      <c r="B61" s="16"/>
      <c r="C61" s="16"/>
      <c r="D61" s="16"/>
      <c r="E61" s="16"/>
      <c r="F61" s="37"/>
      <c r="G61" s="33"/>
      <c r="H61" s="33"/>
    </row>
    <row r="62" spans="1:8" ht="13.5" customHeight="1" thickBot="1" x14ac:dyDescent="0.25">
      <c r="A62" s="299" t="s">
        <v>51</v>
      </c>
      <c r="B62" s="299"/>
      <c r="C62" s="299"/>
      <c r="D62" s="299"/>
      <c r="E62" s="299"/>
      <c r="F62" s="38">
        <f>F23</f>
        <v>0</v>
      </c>
      <c r="G62" s="16"/>
      <c r="H62" s="16"/>
    </row>
    <row r="63" spans="1:8" ht="13.5" customHeight="1" thickBot="1" x14ac:dyDescent="0.25">
      <c r="A63" s="299" t="s">
        <v>52</v>
      </c>
      <c r="B63" s="299"/>
      <c r="C63" s="299"/>
      <c r="D63" s="299"/>
      <c r="E63" s="299"/>
      <c r="F63" s="38">
        <f>F32</f>
        <v>0</v>
      </c>
      <c r="G63" s="16"/>
      <c r="H63" s="16"/>
    </row>
    <row r="64" spans="1:8" ht="13.5" customHeight="1" thickBot="1" x14ac:dyDescent="0.25">
      <c r="A64" s="299" t="s">
        <v>53</v>
      </c>
      <c r="B64" s="299"/>
      <c r="C64" s="299"/>
      <c r="D64" s="299"/>
      <c r="E64" s="299"/>
      <c r="F64" s="38">
        <f>F38</f>
        <v>0</v>
      </c>
      <c r="G64" s="16"/>
      <c r="H64" s="16"/>
    </row>
    <row r="65" spans="1:8" ht="13.5" customHeight="1" thickBot="1" x14ac:dyDescent="0.25">
      <c r="A65" s="299" t="s">
        <v>54</v>
      </c>
      <c r="B65" s="299"/>
      <c r="C65" s="299"/>
      <c r="D65" s="299"/>
      <c r="E65" s="299"/>
      <c r="F65" s="38">
        <f>F49</f>
        <v>0</v>
      </c>
      <c r="G65" s="16"/>
      <c r="H65" s="16"/>
    </row>
    <row r="66" spans="1:8" ht="13.5" customHeight="1" thickBot="1" x14ac:dyDescent="0.25">
      <c r="A66" s="299" t="s">
        <v>55</v>
      </c>
      <c r="B66" s="299"/>
      <c r="C66" s="299"/>
      <c r="D66" s="299"/>
      <c r="E66" s="299"/>
      <c r="F66" s="38">
        <f>F58</f>
        <v>0</v>
      </c>
      <c r="G66" s="16"/>
      <c r="H66" s="16"/>
    </row>
    <row r="67" spans="1:8" ht="13.5" thickBot="1" x14ac:dyDescent="0.25">
      <c r="A67" s="273" t="s">
        <v>56</v>
      </c>
      <c r="B67" s="273"/>
      <c r="C67" s="273"/>
      <c r="D67" s="273"/>
      <c r="E67" s="274"/>
      <c r="F67" s="19">
        <f>SUM(F62:F66)</f>
        <v>0</v>
      </c>
      <c r="G67" s="20" t="s">
        <v>6</v>
      </c>
      <c r="H67" s="28"/>
    </row>
    <row r="68" spans="1:8" ht="15" x14ac:dyDescent="0.2">
      <c r="A68" s="81"/>
      <c r="B68" s="81"/>
      <c r="C68" s="81"/>
      <c r="D68" s="81"/>
      <c r="E68" s="81"/>
      <c r="F68" s="39"/>
      <c r="G68" s="39"/>
      <c r="H68" s="39"/>
    </row>
    <row r="69" spans="1:8" x14ac:dyDescent="0.2">
      <c r="A69" s="300" t="s">
        <v>24</v>
      </c>
      <c r="B69" s="300"/>
      <c r="C69" s="300"/>
      <c r="D69" s="90"/>
      <c r="E69" s="90"/>
      <c r="F69" s="37"/>
      <c r="G69" s="36"/>
      <c r="H69" s="36"/>
    </row>
  </sheetData>
  <sheetProtection algorithmName="SHA-512" hashValue="mRIYBQpqXYTzL+cvVrxcDSvhR+vv4IGh1/iMa+gCQN1/RSGKQbsrylmJkL/o0IDKVkEtIvYcfdw/Gix0bv7rzw==" saltValue="MpmaGUtsKgcqeQe73Q7R0A==" spinCount="100000" sheet="1" objects="1" scenarios="1" selectLockedCells="1"/>
  <mergeCells count="50">
    <mergeCell ref="A64:E64"/>
    <mergeCell ref="A65:E65"/>
    <mergeCell ref="A66:E66"/>
    <mergeCell ref="A67:E67"/>
    <mergeCell ref="A69:C69"/>
    <mergeCell ref="A56:E56"/>
    <mergeCell ref="A57:E57"/>
    <mergeCell ref="A58:E58"/>
    <mergeCell ref="A62:E62"/>
    <mergeCell ref="A63:E63"/>
    <mergeCell ref="A53:E53"/>
    <mergeCell ref="A54:E54"/>
    <mergeCell ref="A55:E55"/>
    <mergeCell ref="A45:E45"/>
    <mergeCell ref="A46:E46"/>
    <mergeCell ref="A47:E47"/>
    <mergeCell ref="A48:E48"/>
    <mergeCell ref="A49:E49"/>
    <mergeCell ref="A37:E37"/>
    <mergeCell ref="A38:E38"/>
    <mergeCell ref="A42:E42"/>
    <mergeCell ref="A43:E43"/>
    <mergeCell ref="A44:E44"/>
    <mergeCell ref="A29:E29"/>
    <mergeCell ref="A30:E30"/>
    <mergeCell ref="A31:E31"/>
    <mergeCell ref="A32:E32"/>
    <mergeCell ref="A36:E36"/>
    <mergeCell ref="A27:E27"/>
    <mergeCell ref="A1:H1"/>
    <mergeCell ref="A2:H2"/>
    <mergeCell ref="A3:H3"/>
    <mergeCell ref="A5:H5"/>
    <mergeCell ref="A6:H6"/>
    <mergeCell ref="A28:E28"/>
    <mergeCell ref="A8:E9"/>
    <mergeCell ref="A60:H60"/>
    <mergeCell ref="A11:H11"/>
    <mergeCell ref="A13:G13"/>
    <mergeCell ref="A25:G25"/>
    <mergeCell ref="A34:G34"/>
    <mergeCell ref="A51:G51"/>
    <mergeCell ref="A15:E15"/>
    <mergeCell ref="A16:E16"/>
    <mergeCell ref="A17:E17"/>
    <mergeCell ref="A18:E18"/>
    <mergeCell ref="A19:E19"/>
    <mergeCell ref="A20:E20"/>
    <mergeCell ref="A22:E22"/>
    <mergeCell ref="A23:E23"/>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11811023622047245" right="0.11811023622047245" top="0.55118110236220474" bottom="0.15748031496062992" header="0.15748031496062992" footer="7.874015748031496E-2"/>
  <pageSetup paperSize="9" scale="56" orientation="portrait" r:id="rId1"/>
  <headerFooter>
    <oddHeader>&amp;C&amp;G&amp;R&amp;8&amp;P</oddHeader>
    <oddFooter>&amp;L&amp;G
        &amp;"Arial,Negrito"&amp;8&amp;K00-032SCCAT/CFIC/ECOFC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3"/>
  <sheetViews>
    <sheetView view="pageBreakPreview" zoomScaleSheetLayoutView="100" workbookViewId="0">
      <selection activeCell="B11" sqref="B11"/>
    </sheetView>
  </sheetViews>
  <sheetFormatPr defaultRowHeight="15" x14ac:dyDescent="0.25"/>
  <cols>
    <col min="1" max="1" width="47" style="1" customWidth="1"/>
    <col min="2" max="2" width="17.28515625" style="1" customWidth="1"/>
    <col min="3" max="16384" width="9.140625" style="1"/>
  </cols>
  <sheetData>
    <row r="1" spans="1:2" x14ac:dyDescent="0.25">
      <c r="A1" s="305" t="str">
        <f>'ESTIMATIVA POR POSTO'!A1:Q1</f>
        <v>TRIBUNAL REGIONAL ELEITORAL DO PARANÁ</v>
      </c>
      <c r="B1" s="305"/>
    </row>
    <row r="2" spans="1:2" x14ac:dyDescent="0.25">
      <c r="A2" s="306" t="str">
        <f>'ESTIMATIVA POR POSTO'!A2:Q2</f>
        <v>PLANILHA DE CUSTOS - BASE LICITANTE - INTERIOR</v>
      </c>
      <c r="B2" s="306"/>
    </row>
    <row r="3" spans="1:2" x14ac:dyDescent="0.25">
      <c r="A3" s="304" t="str">
        <f>'ESTIMATIVA POR POSTO'!A3:Q3</f>
        <v>Posto de Trabalho - Auxiliar Administrativo I, II e III - Eleições 2022</v>
      </c>
      <c r="B3" s="304"/>
    </row>
    <row r="4" spans="1:2" x14ac:dyDescent="0.25">
      <c r="A4" s="307"/>
      <c r="B4" s="307"/>
    </row>
    <row r="5" spans="1:2" x14ac:dyDescent="0.25">
      <c r="A5" s="308" t="str">
        <f>'ESTIMATIVA POR POSTO'!A8:Q8</f>
        <v>NOME DA EMPRESA</v>
      </c>
      <c r="B5" s="309"/>
    </row>
    <row r="6" spans="1:2" x14ac:dyDescent="0.25">
      <c r="A6" s="310" t="str">
        <f>'ESTIMATIVA POR POSTO'!A9:Q9</f>
        <v>CNPJ</v>
      </c>
      <c r="B6" s="311"/>
    </row>
    <row r="7" spans="1:2" ht="15.75" thickBot="1" x14ac:dyDescent="0.3">
      <c r="A7" s="55"/>
      <c r="B7" s="55"/>
    </row>
    <row r="8" spans="1:2" ht="15.75" customHeight="1" thickBot="1" x14ac:dyDescent="0.3">
      <c r="A8" s="264" t="s">
        <v>57</v>
      </c>
      <c r="B8" s="267"/>
    </row>
    <row r="9" spans="1:2" ht="15.75" thickBot="1" x14ac:dyDescent="0.3">
      <c r="A9" s="56"/>
      <c r="B9" s="56"/>
    </row>
    <row r="10" spans="1:2" ht="15.75" thickBot="1" x14ac:dyDescent="0.3">
      <c r="A10" s="57" t="s">
        <v>10</v>
      </c>
      <c r="B10" s="58" t="s">
        <v>11</v>
      </c>
    </row>
    <row r="11" spans="1:2" x14ac:dyDescent="0.25">
      <c r="A11" s="59" t="s">
        <v>58</v>
      </c>
      <c r="B11" s="208"/>
    </row>
    <row r="12" spans="1:2" x14ac:dyDescent="0.25">
      <c r="A12" s="60" t="s">
        <v>59</v>
      </c>
      <c r="B12" s="209"/>
    </row>
    <row r="13" spans="1:2" x14ac:dyDescent="0.25">
      <c r="A13" s="60" t="s">
        <v>60</v>
      </c>
      <c r="B13" s="209"/>
    </row>
    <row r="14" spans="1:2" ht="16.5" customHeight="1" x14ac:dyDescent="0.25">
      <c r="A14" s="60" t="s">
        <v>61</v>
      </c>
      <c r="B14" s="209"/>
    </row>
    <row r="15" spans="1:2" x14ac:dyDescent="0.25">
      <c r="A15" s="60" t="s">
        <v>62</v>
      </c>
      <c r="B15" s="209"/>
    </row>
    <row r="16" spans="1:2" ht="15.75" thickBot="1" x14ac:dyDescent="0.3">
      <c r="A16" s="50" t="s">
        <v>137</v>
      </c>
      <c r="B16" s="210"/>
    </row>
    <row r="17" spans="1:2" ht="32.25" customHeight="1" thickBot="1" x14ac:dyDescent="0.3">
      <c r="A17" s="301" t="s">
        <v>138</v>
      </c>
      <c r="B17" s="301"/>
    </row>
    <row r="18" spans="1:2" ht="15.75" thickBot="1" x14ac:dyDescent="0.3">
      <c r="A18" s="61" t="s">
        <v>23</v>
      </c>
      <c r="B18" s="49">
        <f>((1+B11)/(1-(B13+B14+B15+B16)-B12))-1</f>
        <v>0</v>
      </c>
    </row>
    <row r="19" spans="1:2" x14ac:dyDescent="0.25">
      <c r="A19" s="62"/>
      <c r="B19" s="63"/>
    </row>
    <row r="20" spans="1:2" ht="15.75" thickBot="1" x14ac:dyDescent="0.3">
      <c r="A20" s="64" t="s">
        <v>63</v>
      </c>
      <c r="B20" s="65"/>
    </row>
    <row r="21" spans="1:2" x14ac:dyDescent="0.25">
      <c r="A21" s="302" t="s">
        <v>64</v>
      </c>
      <c r="B21" s="303"/>
    </row>
    <row r="22" spans="1:2" x14ac:dyDescent="0.25">
      <c r="A22" s="66"/>
      <c r="B22" s="55"/>
    </row>
    <row r="23" spans="1:2" x14ac:dyDescent="0.25">
      <c r="A23" s="183" t="s">
        <v>24</v>
      </c>
      <c r="B23" s="56"/>
    </row>
  </sheetData>
  <sheetProtection algorithmName="SHA-512" hashValue="vegXIbLneSvyQG0mjAriyeZTkdMtIOxco4jhNhb76U34ff4xQCDCg3ppzJz1LvkeRflJQZIK5CZ/nRRsW7jDgQ==" saltValue="2pRKic2cwArnTDV2kq6ong==" spinCount="100000" sheet="1" objects="1" scenarios="1" selectLockedCells="1"/>
  <mergeCells count="9">
    <mergeCell ref="A17:B17"/>
    <mergeCell ref="A21:B21"/>
    <mergeCell ref="A3:B3"/>
    <mergeCell ref="A1:B1"/>
    <mergeCell ref="A2:B2"/>
    <mergeCell ref="A4:B4"/>
    <mergeCell ref="A5:B5"/>
    <mergeCell ref="A6:B6"/>
    <mergeCell ref="A8:B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oddHeader>
    <oddFooter>&amp;L&amp;G
        &amp;"Arial,Negrito"&amp;8&amp;K00-032SCCAT/CFIC/SECOFC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72"/>
  <sheetViews>
    <sheetView showGridLines="0" view="pageBreakPreview" zoomScaleSheetLayoutView="100" workbookViewId="0">
      <selection activeCell="E24" sqref="E24"/>
    </sheetView>
  </sheetViews>
  <sheetFormatPr defaultColWidth="11.42578125" defaultRowHeight="12.75" x14ac:dyDescent="0.2"/>
  <cols>
    <col min="1" max="1" width="5.42578125" style="86" customWidth="1"/>
    <col min="2" max="2" width="50.7109375" style="86" customWidth="1"/>
    <col min="3" max="3" width="15.85546875" style="86" customWidth="1"/>
    <col min="4" max="9" width="14.7109375" style="86" customWidth="1"/>
    <col min="10" max="10" width="14.140625" style="85" customWidth="1"/>
    <col min="11" max="14" width="17.140625" style="85" customWidth="1"/>
    <col min="15" max="15" width="19.85546875" style="85" customWidth="1"/>
    <col min="16" max="16" width="17.140625" style="85" customWidth="1"/>
    <col min="17" max="17" width="34.28515625" style="85" customWidth="1"/>
    <col min="18" max="18" width="17.7109375" style="85" customWidth="1"/>
    <col min="19" max="19" width="13.42578125" style="85" customWidth="1"/>
    <col min="20" max="21" width="11.42578125" style="85" customWidth="1"/>
    <col min="22" max="22" width="16.5703125" style="85" customWidth="1"/>
    <col min="23" max="24" width="11.42578125" style="85"/>
    <col min="25" max="16384" width="11.42578125" style="86"/>
  </cols>
  <sheetData>
    <row r="1" spans="1:24" ht="21" customHeight="1" x14ac:dyDescent="0.2">
      <c r="A1" s="224" t="str">
        <f>'ESTIMATIVA POR POSTO'!A1:Q1</f>
        <v>TRIBUNAL REGIONAL ELEITORAL DO PARANÁ</v>
      </c>
      <c r="B1" s="224"/>
      <c r="C1" s="224"/>
      <c r="D1" s="224"/>
      <c r="E1" s="224"/>
      <c r="F1" s="224"/>
      <c r="G1" s="224"/>
      <c r="H1" s="224"/>
      <c r="I1" s="224"/>
    </row>
    <row r="2" spans="1:24" ht="15" customHeight="1" x14ac:dyDescent="0.2">
      <c r="A2" s="319" t="str">
        <f>'ESTIMATIVA POR POSTO'!A2:Q2</f>
        <v>PLANILHA DE CUSTOS - BASE LICITANTE - INTERIOR</v>
      </c>
      <c r="B2" s="319"/>
      <c r="C2" s="319"/>
      <c r="D2" s="319"/>
      <c r="E2" s="319"/>
      <c r="F2" s="319"/>
      <c r="G2" s="319"/>
      <c r="H2" s="319"/>
      <c r="I2" s="319"/>
    </row>
    <row r="3" spans="1:24" ht="15" customHeight="1" x14ac:dyDescent="0.2">
      <c r="A3" s="242" t="str">
        <f>'ESTIMATIVA POR POSTO'!A3:Q3</f>
        <v>Posto de Trabalho - Auxiliar Administrativo I, II e III - Eleições 2022</v>
      </c>
      <c r="B3" s="242"/>
      <c r="C3" s="242"/>
      <c r="D3" s="242"/>
      <c r="E3" s="242"/>
      <c r="F3" s="242"/>
      <c r="G3" s="242"/>
      <c r="H3" s="242"/>
      <c r="I3" s="242"/>
    </row>
    <row r="4" spans="1:24" ht="15" customHeight="1" x14ac:dyDescent="0.2">
      <c r="A4" s="87"/>
      <c r="B4" s="87"/>
      <c r="C4" s="87"/>
      <c r="D4" s="87"/>
      <c r="E4" s="87"/>
      <c r="F4" s="87"/>
      <c r="G4" s="87"/>
      <c r="H4" s="87"/>
      <c r="I4" s="87"/>
    </row>
    <row r="5" spans="1:24" s="89" customFormat="1" ht="15" customHeight="1" x14ac:dyDescent="0.2">
      <c r="A5" s="320" t="str">
        <f>'ESTIMATIVA POR POSTO'!A8:Q8</f>
        <v>NOME DA EMPRESA</v>
      </c>
      <c r="B5" s="321"/>
      <c r="C5" s="321"/>
      <c r="D5" s="321"/>
      <c r="E5" s="321"/>
      <c r="F5" s="321"/>
      <c r="G5" s="321"/>
      <c r="H5" s="321"/>
      <c r="I5" s="322"/>
      <c r="J5" s="88"/>
      <c r="K5" s="88"/>
      <c r="L5" s="88"/>
      <c r="M5" s="88"/>
      <c r="N5" s="88"/>
      <c r="O5" s="88"/>
      <c r="P5" s="88"/>
      <c r="Q5" s="88"/>
      <c r="R5" s="88"/>
      <c r="S5" s="88"/>
      <c r="T5" s="88"/>
      <c r="U5" s="88"/>
      <c r="V5" s="88"/>
      <c r="W5" s="88"/>
      <c r="X5" s="88"/>
    </row>
    <row r="6" spans="1:24" s="89" customFormat="1" ht="15" customHeight="1" x14ac:dyDescent="0.2">
      <c r="A6" s="323" t="str">
        <f>'ESTIMATIVA POR POSTO'!A9:Q9</f>
        <v>CNPJ</v>
      </c>
      <c r="B6" s="324"/>
      <c r="C6" s="324"/>
      <c r="D6" s="324"/>
      <c r="E6" s="324"/>
      <c r="F6" s="324"/>
      <c r="G6" s="324"/>
      <c r="H6" s="324"/>
      <c r="I6" s="325"/>
      <c r="J6" s="88"/>
      <c r="K6" s="88"/>
      <c r="L6" s="88"/>
      <c r="M6" s="88"/>
      <c r="N6" s="88"/>
      <c r="O6" s="88"/>
      <c r="P6" s="88"/>
      <c r="Q6" s="88"/>
      <c r="R6" s="88"/>
      <c r="S6" s="88"/>
      <c r="T6" s="88"/>
      <c r="U6" s="88"/>
      <c r="V6" s="88"/>
      <c r="W6" s="88"/>
      <c r="X6" s="88"/>
    </row>
    <row r="7" spans="1:24" s="89" customFormat="1" ht="15" customHeight="1" thickBot="1" x14ac:dyDescent="0.25">
      <c r="A7" s="90"/>
      <c r="B7" s="90"/>
      <c r="C7" s="90"/>
      <c r="D7" s="90"/>
      <c r="E7" s="90"/>
      <c r="F7" s="90"/>
      <c r="G7" s="90"/>
      <c r="H7" s="90"/>
      <c r="I7" s="136"/>
      <c r="J7" s="88"/>
      <c r="K7" s="88"/>
      <c r="L7" s="88"/>
      <c r="M7" s="88"/>
      <c r="N7" s="88"/>
      <c r="O7" s="88"/>
      <c r="P7" s="88"/>
      <c r="Q7" s="88"/>
      <c r="R7" s="88"/>
      <c r="S7" s="88"/>
      <c r="T7" s="88"/>
      <c r="U7" s="88"/>
      <c r="V7" s="88"/>
      <c r="W7" s="88"/>
      <c r="X7" s="88"/>
    </row>
    <row r="8" spans="1:24" s="89" customFormat="1" ht="30" customHeight="1" thickBot="1" x14ac:dyDescent="0.25">
      <c r="A8" s="317" t="s">
        <v>145</v>
      </c>
      <c r="B8" s="318"/>
      <c r="C8" s="318"/>
      <c r="D8" s="318"/>
      <c r="E8" s="318"/>
      <c r="F8" s="318"/>
      <c r="G8" s="318"/>
      <c r="H8" s="318"/>
      <c r="I8" s="265"/>
      <c r="J8" s="88"/>
      <c r="K8" s="88"/>
      <c r="L8" s="88"/>
      <c r="M8" s="88"/>
      <c r="N8" s="88"/>
      <c r="O8" s="88"/>
      <c r="P8" s="88"/>
      <c r="Q8" s="88"/>
      <c r="R8" s="88"/>
      <c r="S8" s="88"/>
      <c r="T8" s="88"/>
      <c r="U8" s="88"/>
      <c r="V8" s="88"/>
      <c r="W8" s="88"/>
      <c r="X8" s="88"/>
    </row>
    <row r="9" spans="1:24" s="89" customFormat="1" ht="15" customHeight="1" x14ac:dyDescent="0.2">
      <c r="A9" s="91"/>
      <c r="B9" s="91"/>
      <c r="C9" s="91"/>
      <c r="D9" s="91"/>
      <c r="E9" s="91"/>
      <c r="F9" s="91"/>
      <c r="G9" s="91"/>
      <c r="H9" s="91"/>
      <c r="I9" s="91"/>
      <c r="J9" s="88"/>
      <c r="K9" s="88"/>
      <c r="L9" s="88"/>
      <c r="M9" s="88"/>
      <c r="N9" s="88"/>
      <c r="O9" s="88"/>
      <c r="P9" s="88"/>
      <c r="Q9" s="88"/>
      <c r="R9" s="88"/>
      <c r="S9" s="88"/>
      <c r="T9" s="88"/>
      <c r="U9" s="88"/>
      <c r="V9" s="88"/>
      <c r="W9" s="88"/>
      <c r="X9" s="88"/>
    </row>
    <row r="10" spans="1:24" s="89" customFormat="1" ht="15" customHeight="1" x14ac:dyDescent="0.2">
      <c r="A10" s="92" t="s">
        <v>14</v>
      </c>
      <c r="B10" s="326" t="s">
        <v>25</v>
      </c>
      <c r="C10" s="326"/>
      <c r="D10" s="326"/>
      <c r="E10" s="326" t="s">
        <v>27</v>
      </c>
      <c r="F10" s="326"/>
      <c r="G10" s="91"/>
      <c r="H10" s="93" t="s">
        <v>146</v>
      </c>
      <c r="I10" s="155" t="str">
        <f>'ESTIMATIVA POR POSTO'!Q4</f>
        <v>5094/2021</v>
      </c>
      <c r="J10" s="88"/>
      <c r="K10" s="88"/>
      <c r="L10" s="88"/>
      <c r="M10" s="88"/>
      <c r="N10" s="88"/>
      <c r="O10" s="88"/>
      <c r="P10" s="88"/>
      <c r="Q10" s="88"/>
      <c r="R10" s="88"/>
      <c r="S10" s="88"/>
      <c r="T10" s="88"/>
      <c r="U10" s="88"/>
      <c r="V10" s="88"/>
      <c r="W10" s="88"/>
      <c r="X10" s="88"/>
    </row>
    <row r="11" spans="1:24" s="89" customFormat="1" ht="15" customHeight="1" x14ac:dyDescent="0.2">
      <c r="A11" s="94">
        <v>1</v>
      </c>
      <c r="B11" s="327" t="str">
        <f>'ESTIMATIVA POR POSTO'!B15</f>
        <v>Auxiliar Administrativo I - 30h - CBO: 4110</v>
      </c>
      <c r="C11" s="328"/>
      <c r="D11" s="329"/>
      <c r="E11" s="330">
        <v>30</v>
      </c>
      <c r="F11" s="330"/>
      <c r="G11" s="91"/>
      <c r="H11" s="93" t="s">
        <v>67</v>
      </c>
      <c r="I11" s="155">
        <f>'ESTIMATIVA POR POSTO'!Q5</f>
        <v>0</v>
      </c>
      <c r="J11" s="88"/>
      <c r="K11" s="88"/>
      <c r="L11" s="88"/>
      <c r="M11" s="88"/>
      <c r="N11" s="88"/>
      <c r="O11" s="88"/>
      <c r="P11" s="88"/>
      <c r="Q11" s="88"/>
      <c r="R11" s="88"/>
      <c r="S11" s="88"/>
      <c r="T11" s="88"/>
      <c r="U11" s="88"/>
      <c r="V11" s="88"/>
      <c r="W11" s="88"/>
      <c r="X11" s="88"/>
    </row>
    <row r="12" spans="1:24" s="89" customFormat="1" ht="15" customHeight="1" x14ac:dyDescent="0.2">
      <c r="A12" s="172">
        <v>2</v>
      </c>
      <c r="B12" s="331" t="str">
        <f>'ESTIMATIVA POR POSTO'!B16</f>
        <v>Auxiliar Administrativo II - 30h - CBO: 4110</v>
      </c>
      <c r="C12" s="332"/>
      <c r="D12" s="333"/>
      <c r="E12" s="334">
        <v>30</v>
      </c>
      <c r="F12" s="335"/>
      <c r="G12" s="91"/>
      <c r="H12" s="95"/>
      <c r="I12" s="154"/>
      <c r="J12" s="88"/>
      <c r="K12" s="88"/>
      <c r="L12" s="88"/>
      <c r="M12" s="88"/>
      <c r="N12" s="88"/>
      <c r="O12" s="88"/>
      <c r="P12" s="88"/>
      <c r="Q12" s="88"/>
      <c r="R12" s="88"/>
      <c r="S12" s="88"/>
      <c r="T12" s="88"/>
      <c r="U12" s="88"/>
      <c r="V12" s="88"/>
      <c r="W12" s="88"/>
      <c r="X12" s="88"/>
    </row>
    <row r="13" spans="1:24" s="89" customFormat="1" ht="15" customHeight="1" x14ac:dyDescent="0.2">
      <c r="A13" s="126">
        <v>3</v>
      </c>
      <c r="B13" s="312" t="str">
        <f>'ESTIMATIVA POR POSTO'!B17</f>
        <v>Auxiliar Administrativo III - 30h - CBO: 4110</v>
      </c>
      <c r="C13" s="313"/>
      <c r="D13" s="314"/>
      <c r="E13" s="315">
        <v>30</v>
      </c>
      <c r="F13" s="316"/>
      <c r="G13" s="91"/>
      <c r="H13" s="95"/>
      <c r="I13" s="154"/>
      <c r="J13" s="88"/>
      <c r="K13" s="88"/>
      <c r="L13" s="88"/>
      <c r="M13" s="88"/>
      <c r="N13" s="88"/>
      <c r="O13" s="88"/>
      <c r="P13" s="88"/>
      <c r="Q13" s="88"/>
      <c r="R13" s="88"/>
      <c r="S13" s="88"/>
      <c r="T13" s="88"/>
      <c r="U13" s="88"/>
      <c r="V13" s="88"/>
      <c r="W13" s="88"/>
      <c r="X13" s="88"/>
    </row>
    <row r="14" spans="1:24" s="89" customFormat="1" ht="24.95" customHeight="1" thickBot="1" x14ac:dyDescent="0.3">
      <c r="A14" s="336" t="s">
        <v>126</v>
      </c>
      <c r="B14" s="336"/>
      <c r="C14" s="336"/>
      <c r="D14" s="336"/>
      <c r="E14" s="336"/>
      <c r="F14" s="336"/>
      <c r="G14" s="336"/>
      <c r="H14" s="336"/>
      <c r="I14" s="336"/>
      <c r="J14" s="96"/>
      <c r="K14" s="96"/>
      <c r="L14" s="96"/>
      <c r="M14" s="96"/>
      <c r="N14" s="96"/>
      <c r="O14" s="96"/>
      <c r="P14" s="96"/>
      <c r="Q14" s="97"/>
      <c r="R14" s="88"/>
      <c r="S14" s="88"/>
      <c r="T14" s="88"/>
      <c r="U14" s="88"/>
      <c r="V14" s="88"/>
      <c r="W14" s="88"/>
      <c r="X14" s="88"/>
    </row>
    <row r="15" spans="1:24" s="89" customFormat="1" ht="64.5" customHeight="1" thickTop="1" x14ac:dyDescent="0.2">
      <c r="A15" s="337" t="s">
        <v>14</v>
      </c>
      <c r="B15" s="337" t="s">
        <v>25</v>
      </c>
      <c r="C15" s="338" t="s">
        <v>5</v>
      </c>
      <c r="D15" s="342" t="s">
        <v>147</v>
      </c>
      <c r="E15" s="153" t="s">
        <v>26</v>
      </c>
      <c r="F15" s="153" t="s">
        <v>21</v>
      </c>
      <c r="G15" s="340" t="s">
        <v>16</v>
      </c>
      <c r="H15" s="98" t="s">
        <v>57</v>
      </c>
      <c r="I15" s="342" t="s">
        <v>128</v>
      </c>
      <c r="J15" s="96"/>
      <c r="K15" s="96"/>
      <c r="L15" s="96"/>
      <c r="M15" s="96"/>
      <c r="N15" s="96"/>
      <c r="O15" s="96"/>
      <c r="P15" s="96"/>
      <c r="Q15" s="97"/>
      <c r="R15" s="97"/>
      <c r="S15" s="88"/>
      <c r="T15" s="88"/>
      <c r="U15" s="88"/>
      <c r="V15" s="88"/>
      <c r="W15" s="88"/>
      <c r="X15" s="88"/>
    </row>
    <row r="16" spans="1:24" s="89" customFormat="1" ht="15" customHeight="1" x14ac:dyDescent="0.2">
      <c r="A16" s="337"/>
      <c r="B16" s="337"/>
      <c r="C16" s="339"/>
      <c r="D16" s="343"/>
      <c r="E16" s="43">
        <v>0.2</v>
      </c>
      <c r="F16" s="43">
        <f>'ENCARGOS SOCIAIS'!$F$23/100</f>
        <v>0</v>
      </c>
      <c r="G16" s="341"/>
      <c r="H16" s="43">
        <f>CITL!$B$18</f>
        <v>0</v>
      </c>
      <c r="I16" s="343"/>
      <c r="J16" s="96"/>
      <c r="K16" s="96"/>
      <c r="L16" s="96"/>
      <c r="M16" s="96"/>
      <c r="N16" s="96"/>
      <c r="O16" s="96"/>
      <c r="P16" s="96"/>
      <c r="Q16" s="97"/>
      <c r="R16" s="97"/>
      <c r="S16" s="88"/>
      <c r="T16" s="88"/>
      <c r="U16" s="88"/>
      <c r="V16" s="88"/>
      <c r="W16" s="88"/>
      <c r="X16" s="88"/>
    </row>
    <row r="17" spans="1:24" s="89" customFormat="1" ht="15" customHeight="1" x14ac:dyDescent="0.2">
      <c r="A17" s="99">
        <v>1</v>
      </c>
      <c r="B17" s="100" t="str">
        <f>$B$11</f>
        <v>Auxiliar Administrativo I - 30h - CBO: 4110</v>
      </c>
      <c r="C17" s="101">
        <f>'ESTIMATIVA POR POSTO'!C15</f>
        <v>0</v>
      </c>
      <c r="D17" s="101">
        <f>(C17/(E11*5))*1.5</f>
        <v>0</v>
      </c>
      <c r="E17" s="101">
        <f t="shared" ref="E17:E18" si="0">D17*$E$16</f>
        <v>0</v>
      </c>
      <c r="F17" s="102">
        <f>(D17+E17)*$F$16</f>
        <v>0</v>
      </c>
      <c r="G17" s="102">
        <f>D17+E17+F17</f>
        <v>0</v>
      </c>
      <c r="H17" s="102">
        <f t="shared" ref="H17:H18" si="1">G17*$H$16</f>
        <v>0</v>
      </c>
      <c r="I17" s="103">
        <f>ROUND((G17+H17),2)</f>
        <v>0</v>
      </c>
      <c r="J17" s="96"/>
      <c r="K17" s="96"/>
      <c r="L17" s="96"/>
      <c r="M17" s="96"/>
      <c r="N17" s="96"/>
      <c r="O17" s="96"/>
      <c r="P17" s="96"/>
      <c r="Q17" s="97"/>
      <c r="R17" s="97"/>
      <c r="S17" s="88"/>
      <c r="T17" s="88"/>
      <c r="U17" s="88"/>
      <c r="V17" s="88"/>
      <c r="W17" s="88"/>
      <c r="X17" s="88"/>
    </row>
    <row r="18" spans="1:24" s="89" customFormat="1" ht="15" customHeight="1" x14ac:dyDescent="0.2">
      <c r="A18" s="173">
        <v>2</v>
      </c>
      <c r="B18" s="174" t="str">
        <f>$B$12</f>
        <v>Auxiliar Administrativo II - 30h - CBO: 4110</v>
      </c>
      <c r="C18" s="175">
        <f>'ESTIMATIVA POR POSTO'!C16</f>
        <v>0</v>
      </c>
      <c r="D18" s="175">
        <f>(C18/(E12*5))*1.5</f>
        <v>0</v>
      </c>
      <c r="E18" s="175">
        <f t="shared" si="0"/>
        <v>0</v>
      </c>
      <c r="F18" s="176">
        <f>(D18+E18)*$F$16</f>
        <v>0</v>
      </c>
      <c r="G18" s="176">
        <f>D18+E18+F18</f>
        <v>0</v>
      </c>
      <c r="H18" s="176">
        <f t="shared" si="1"/>
        <v>0</v>
      </c>
      <c r="I18" s="177">
        <f>ROUND((G18+H18),2)</f>
        <v>0</v>
      </c>
      <c r="J18" s="96"/>
      <c r="K18" s="96"/>
      <c r="L18" s="96"/>
      <c r="M18" s="96"/>
      <c r="N18" s="96"/>
      <c r="O18" s="96"/>
      <c r="P18" s="96"/>
      <c r="Q18" s="97"/>
      <c r="R18" s="97"/>
      <c r="S18" s="88"/>
      <c r="T18" s="88"/>
      <c r="U18" s="88"/>
      <c r="V18" s="88"/>
      <c r="W18" s="88"/>
      <c r="X18" s="88"/>
    </row>
    <row r="19" spans="1:24" s="89" customFormat="1" ht="15" customHeight="1" x14ac:dyDescent="0.2">
      <c r="A19" s="127">
        <v>3</v>
      </c>
      <c r="B19" s="128" t="str">
        <f>$B$13</f>
        <v>Auxiliar Administrativo III - 30h - CBO: 4110</v>
      </c>
      <c r="C19" s="101">
        <f>'ESTIMATIVA POR POSTO'!C17</f>
        <v>0</v>
      </c>
      <c r="D19" s="101">
        <f>(C19/(E13*5))*1.5</f>
        <v>0</v>
      </c>
      <c r="E19" s="129">
        <f t="shared" ref="E19" si="2">D19*$E$16</f>
        <v>0</v>
      </c>
      <c r="F19" s="102">
        <f>(D19+E19)*$F$16</f>
        <v>0</v>
      </c>
      <c r="G19" s="102">
        <f>D19+E19+F19</f>
        <v>0</v>
      </c>
      <c r="H19" s="102">
        <f t="shared" ref="H19" si="3">G19*$H$16</f>
        <v>0</v>
      </c>
      <c r="I19" s="103">
        <f>ROUND((G19+H19),2)</f>
        <v>0</v>
      </c>
      <c r="J19" s="96"/>
      <c r="K19" s="96"/>
      <c r="L19" s="96"/>
      <c r="M19" s="96"/>
      <c r="N19" s="96"/>
      <c r="O19" s="96"/>
      <c r="P19" s="96"/>
      <c r="Q19" s="97"/>
      <c r="R19" s="97"/>
      <c r="S19" s="88"/>
      <c r="T19" s="88"/>
      <c r="U19" s="88"/>
      <c r="V19" s="88"/>
      <c r="W19" s="88"/>
      <c r="X19" s="88"/>
    </row>
    <row r="20" spans="1:24" s="89" customFormat="1" ht="24.95" customHeight="1" thickBot="1" x14ac:dyDescent="0.3">
      <c r="A20" s="336" t="s">
        <v>127</v>
      </c>
      <c r="B20" s="336"/>
      <c r="C20" s="336"/>
      <c r="D20" s="336"/>
      <c r="E20" s="336"/>
      <c r="F20" s="336"/>
      <c r="G20" s="336"/>
      <c r="H20" s="336"/>
      <c r="I20" s="336"/>
      <c r="J20" s="96"/>
      <c r="K20" s="96"/>
      <c r="L20" s="96"/>
      <c r="M20" s="96"/>
      <c r="N20" s="96"/>
      <c r="O20" s="96"/>
      <c r="P20" s="96"/>
      <c r="Q20" s="97"/>
      <c r="R20" s="97"/>
      <c r="S20" s="88"/>
      <c r="T20" s="88"/>
      <c r="U20" s="88"/>
      <c r="V20" s="88"/>
      <c r="W20" s="88"/>
      <c r="X20" s="88"/>
    </row>
    <row r="21" spans="1:24" s="89" customFormat="1" ht="64.5" customHeight="1" thickTop="1" x14ac:dyDescent="0.2">
      <c r="A21" s="337" t="s">
        <v>14</v>
      </c>
      <c r="B21" s="337" t="s">
        <v>25</v>
      </c>
      <c r="C21" s="338" t="s">
        <v>5</v>
      </c>
      <c r="D21" s="342" t="s">
        <v>148</v>
      </c>
      <c r="E21" s="153" t="s">
        <v>26</v>
      </c>
      <c r="F21" s="153" t="s">
        <v>21</v>
      </c>
      <c r="G21" s="340" t="s">
        <v>16</v>
      </c>
      <c r="H21" s="104" t="s">
        <v>57</v>
      </c>
      <c r="I21" s="342" t="s">
        <v>129</v>
      </c>
      <c r="J21" s="96"/>
      <c r="K21" s="96"/>
      <c r="L21" s="96"/>
      <c r="M21" s="96"/>
      <c r="N21" s="96"/>
      <c r="O21" s="96"/>
      <c r="P21" s="96"/>
      <c r="Q21" s="97"/>
      <c r="R21" s="97"/>
      <c r="S21" s="88"/>
      <c r="T21" s="88"/>
      <c r="U21" s="88"/>
      <c r="V21" s="88"/>
      <c r="W21" s="88"/>
      <c r="X21" s="88"/>
    </row>
    <row r="22" spans="1:24" s="89" customFormat="1" ht="15" customHeight="1" x14ac:dyDescent="0.2">
      <c r="A22" s="337"/>
      <c r="B22" s="337"/>
      <c r="C22" s="339"/>
      <c r="D22" s="343"/>
      <c r="E22" s="43">
        <v>0.2</v>
      </c>
      <c r="F22" s="43">
        <f>'ENCARGOS SOCIAIS'!$F$23/100</f>
        <v>0</v>
      </c>
      <c r="G22" s="341"/>
      <c r="H22" s="43">
        <f>CITL!$B$18</f>
        <v>0</v>
      </c>
      <c r="I22" s="343"/>
      <c r="J22" s="96"/>
      <c r="K22" s="96"/>
      <c r="L22" s="96"/>
      <c r="M22" s="96"/>
      <c r="N22" s="96"/>
      <c r="O22" s="96"/>
      <c r="P22" s="96"/>
      <c r="Q22" s="97"/>
      <c r="R22" s="97"/>
      <c r="S22" s="88"/>
      <c r="T22" s="88"/>
      <c r="U22" s="88"/>
      <c r="V22" s="88"/>
      <c r="W22" s="88"/>
      <c r="X22" s="88"/>
    </row>
    <row r="23" spans="1:24" s="89" customFormat="1" ht="15" customHeight="1" x14ac:dyDescent="0.2">
      <c r="A23" s="99">
        <v>1</v>
      </c>
      <c r="B23" s="100" t="str">
        <f>$B$11</f>
        <v>Auxiliar Administrativo I - 30h - CBO: 4110</v>
      </c>
      <c r="C23" s="101">
        <f>'ESTIMATIVA POR POSTO'!C15</f>
        <v>0</v>
      </c>
      <c r="D23" s="101">
        <f>(C23/(E11*5))*2</f>
        <v>0</v>
      </c>
      <c r="E23" s="101">
        <f>D23*$E$22</f>
        <v>0</v>
      </c>
      <c r="F23" s="102">
        <f>(D23+E23)*$F$22</f>
        <v>0</v>
      </c>
      <c r="G23" s="102">
        <f t="shared" ref="G23:G24" si="4">D23+E23+F23</f>
        <v>0</v>
      </c>
      <c r="H23" s="102">
        <f>G23*$H$22</f>
        <v>0</v>
      </c>
      <c r="I23" s="103">
        <f>ROUND((G23+H23),2)</f>
        <v>0</v>
      </c>
      <c r="J23" s="96"/>
      <c r="K23" s="96"/>
      <c r="L23" s="96"/>
      <c r="M23" s="96"/>
      <c r="N23" s="96"/>
      <c r="O23" s="96"/>
      <c r="P23" s="96"/>
      <c r="Q23" s="97"/>
      <c r="R23" s="97"/>
      <c r="S23" s="88"/>
      <c r="T23" s="88"/>
      <c r="U23" s="88"/>
      <c r="V23" s="88"/>
      <c r="W23" s="88"/>
      <c r="X23" s="88"/>
    </row>
    <row r="24" spans="1:24" s="89" customFormat="1" ht="15" customHeight="1" x14ac:dyDescent="0.2">
      <c r="A24" s="173">
        <v>2</v>
      </c>
      <c r="B24" s="174" t="str">
        <f>$B$12</f>
        <v>Auxiliar Administrativo II - 30h - CBO: 4110</v>
      </c>
      <c r="C24" s="175">
        <f>'ESTIMATIVA POR POSTO'!C16</f>
        <v>0</v>
      </c>
      <c r="D24" s="175">
        <f>(C24/(E12*5))*2</f>
        <v>0</v>
      </c>
      <c r="E24" s="175">
        <f t="shared" ref="E24" si="5">D24*$E$22</f>
        <v>0</v>
      </c>
      <c r="F24" s="176">
        <f t="shared" ref="F24" si="6">(D24+E24)*$F$22</f>
        <v>0</v>
      </c>
      <c r="G24" s="176">
        <f t="shared" si="4"/>
        <v>0</v>
      </c>
      <c r="H24" s="176">
        <f t="shared" ref="H24" si="7">G24*$H$22</f>
        <v>0</v>
      </c>
      <c r="I24" s="177">
        <f t="shared" ref="I24" si="8">ROUND((G24+H24),2)</f>
        <v>0</v>
      </c>
      <c r="J24" s="96"/>
      <c r="K24" s="96"/>
      <c r="L24" s="96"/>
      <c r="M24" s="96"/>
      <c r="N24" s="96"/>
      <c r="O24" s="96"/>
      <c r="P24" s="96"/>
      <c r="Q24" s="97"/>
      <c r="R24" s="97"/>
      <c r="S24" s="88"/>
      <c r="T24" s="88"/>
      <c r="U24" s="88"/>
      <c r="V24" s="88"/>
      <c r="W24" s="88"/>
      <c r="X24" s="88"/>
    </row>
    <row r="25" spans="1:24" s="89" customFormat="1" ht="15" customHeight="1" x14ac:dyDescent="0.2">
      <c r="A25" s="127">
        <v>3</v>
      </c>
      <c r="B25" s="128" t="str">
        <f>B19</f>
        <v>Auxiliar Administrativo III - 30h - CBO: 4110</v>
      </c>
      <c r="C25" s="129">
        <f>'ESTIMATIVA POR POSTO'!C17</f>
        <v>0</v>
      </c>
      <c r="D25" s="129">
        <f>(C25/(E13*5))*2</f>
        <v>0</v>
      </c>
      <c r="E25" s="129">
        <f t="shared" ref="E25" si="9">D25*$E$22</f>
        <v>0</v>
      </c>
      <c r="F25" s="102">
        <f t="shared" ref="F25" si="10">(D25+E25)*$F$22</f>
        <v>0</v>
      </c>
      <c r="G25" s="102">
        <f t="shared" ref="G25" si="11">D25+E25+F25</f>
        <v>0</v>
      </c>
      <c r="H25" s="102">
        <f t="shared" ref="H25" si="12">G25*$H$22</f>
        <v>0</v>
      </c>
      <c r="I25" s="103">
        <f t="shared" ref="I25" si="13">ROUND((G25+H25),2)</f>
        <v>0</v>
      </c>
      <c r="J25" s="96"/>
      <c r="K25" s="96"/>
      <c r="L25" s="96"/>
      <c r="M25" s="96"/>
      <c r="N25" s="96"/>
      <c r="O25" s="96"/>
      <c r="P25" s="96"/>
      <c r="Q25" s="97"/>
      <c r="R25" s="97"/>
      <c r="S25" s="88"/>
      <c r="T25" s="88"/>
      <c r="U25" s="88"/>
      <c r="V25" s="88"/>
      <c r="W25" s="88"/>
      <c r="X25" s="88"/>
    </row>
    <row r="26" spans="1:24" s="89" customFormat="1" ht="15" customHeight="1" x14ac:dyDescent="0.2">
      <c r="A26" s="156"/>
      <c r="B26" s="157"/>
      <c r="C26" s="158"/>
      <c r="D26" s="158"/>
      <c r="E26" s="158"/>
      <c r="F26" s="159"/>
      <c r="G26" s="159"/>
      <c r="H26" s="159"/>
      <c r="I26" s="160"/>
      <c r="J26" s="96"/>
      <c r="K26" s="96"/>
      <c r="L26" s="96"/>
      <c r="M26" s="96"/>
      <c r="N26" s="96"/>
      <c r="O26" s="96"/>
      <c r="P26" s="96"/>
      <c r="Q26" s="97"/>
      <c r="R26" s="97"/>
      <c r="S26" s="88"/>
      <c r="T26" s="88"/>
      <c r="U26" s="88"/>
      <c r="V26" s="88"/>
      <c r="W26" s="88"/>
      <c r="X26" s="88"/>
    </row>
    <row r="27" spans="1:24" s="89" customFormat="1" ht="24.95" customHeight="1" thickBot="1" x14ac:dyDescent="0.3">
      <c r="A27" s="344" t="s">
        <v>125</v>
      </c>
      <c r="B27" s="344"/>
      <c r="C27" s="344"/>
      <c r="D27" s="344"/>
      <c r="E27" s="344"/>
      <c r="F27" s="344"/>
      <c r="G27" s="344"/>
      <c r="H27" s="344"/>
      <c r="I27" s="344"/>
      <c r="J27" s="96"/>
      <c r="K27" s="96"/>
      <c r="L27" s="96"/>
      <c r="M27" s="96"/>
      <c r="N27" s="96"/>
      <c r="O27" s="96"/>
      <c r="P27" s="96"/>
      <c r="Q27" s="97"/>
      <c r="R27" s="97"/>
      <c r="S27" s="88"/>
      <c r="T27" s="88"/>
      <c r="U27" s="88"/>
      <c r="V27" s="88"/>
      <c r="W27" s="88"/>
      <c r="X27" s="88"/>
    </row>
    <row r="28" spans="1:24" s="89" customFormat="1" ht="64.5" customHeight="1" thickTop="1" x14ac:dyDescent="0.2">
      <c r="A28" s="345" t="s">
        <v>14</v>
      </c>
      <c r="B28" s="345" t="s">
        <v>25</v>
      </c>
      <c r="C28" s="338" t="s">
        <v>5</v>
      </c>
      <c r="D28" s="350" t="s">
        <v>149</v>
      </c>
      <c r="E28" s="189" t="s">
        <v>26</v>
      </c>
      <c r="F28" s="189" t="s">
        <v>21</v>
      </c>
      <c r="G28" s="346" t="s">
        <v>16</v>
      </c>
      <c r="H28" s="105" t="s">
        <v>57</v>
      </c>
      <c r="I28" s="348" t="s">
        <v>130</v>
      </c>
      <c r="J28" s="96"/>
      <c r="K28" s="96"/>
      <c r="L28" s="96"/>
      <c r="M28" s="96"/>
      <c r="N28" s="96"/>
      <c r="O28" s="96"/>
      <c r="P28" s="96"/>
      <c r="Q28" s="97"/>
      <c r="R28" s="97"/>
      <c r="S28" s="88"/>
      <c r="T28" s="88"/>
      <c r="U28" s="88"/>
      <c r="V28" s="88"/>
      <c r="W28" s="88"/>
      <c r="X28" s="88"/>
    </row>
    <row r="29" spans="1:24" s="89" customFormat="1" x14ac:dyDescent="0.2">
      <c r="A29" s="337"/>
      <c r="B29" s="337"/>
      <c r="C29" s="339"/>
      <c r="D29" s="349"/>
      <c r="E29" s="43">
        <v>0.2</v>
      </c>
      <c r="F29" s="43">
        <f>'ENCARGOS SOCIAIS'!$F$23/100</f>
        <v>0</v>
      </c>
      <c r="G29" s="347"/>
      <c r="H29" s="43">
        <f>CITL!$B$18</f>
        <v>0</v>
      </c>
      <c r="I29" s="349"/>
      <c r="J29" s="96"/>
      <c r="K29" s="96"/>
      <c r="L29" s="96"/>
      <c r="M29" s="96"/>
      <c r="N29" s="96"/>
      <c r="O29" s="96"/>
      <c r="P29" s="96"/>
      <c r="Q29" s="97"/>
      <c r="R29" s="97"/>
      <c r="S29" s="88"/>
      <c r="T29" s="88"/>
      <c r="U29" s="88"/>
      <c r="V29" s="88"/>
      <c r="W29" s="88"/>
      <c r="X29" s="88"/>
    </row>
    <row r="30" spans="1:24" s="89" customFormat="1" ht="15" customHeight="1" x14ac:dyDescent="0.2">
      <c r="A30" s="99">
        <v>1</v>
      </c>
      <c r="B30" s="100" t="str">
        <f>$B$11</f>
        <v>Auxiliar Administrativo I - 30h - CBO: 4110</v>
      </c>
      <c r="C30" s="101">
        <f>'ESTIMATIVA POR POSTO'!C15</f>
        <v>0</v>
      </c>
      <c r="D30" s="101">
        <f>(((C30/(E11*5))*1.1428571)*1.2)*1.5</f>
        <v>0</v>
      </c>
      <c r="E30" s="101">
        <f>D30*$E$29</f>
        <v>0</v>
      </c>
      <c r="F30" s="102">
        <f>(D30+E30)*$F$29</f>
        <v>0</v>
      </c>
      <c r="G30" s="102">
        <f t="shared" ref="G30:G31" si="14">D30+E30+F30</f>
        <v>0</v>
      </c>
      <c r="H30" s="102">
        <f>G30*$H$29</f>
        <v>0</v>
      </c>
      <c r="I30" s="103">
        <f>ROUND((G30+H30),2)</f>
        <v>0</v>
      </c>
      <c r="J30" s="96"/>
      <c r="K30" s="96"/>
      <c r="L30" s="96"/>
      <c r="M30" s="96"/>
      <c r="N30" s="96"/>
      <c r="O30" s="96"/>
      <c r="P30" s="96"/>
      <c r="Q30" s="97"/>
      <c r="R30" s="97"/>
      <c r="S30" s="88"/>
      <c r="T30" s="88"/>
      <c r="U30" s="88"/>
      <c r="V30" s="88"/>
      <c r="W30" s="88"/>
      <c r="X30" s="88"/>
    </row>
    <row r="31" spans="1:24" s="89" customFormat="1" ht="15" customHeight="1" x14ac:dyDescent="0.2">
      <c r="A31" s="173">
        <v>2</v>
      </c>
      <c r="B31" s="174" t="str">
        <f>$B$12</f>
        <v>Auxiliar Administrativo II - 30h - CBO: 4110</v>
      </c>
      <c r="C31" s="175">
        <f>'ESTIMATIVA POR POSTO'!C16</f>
        <v>0</v>
      </c>
      <c r="D31" s="175">
        <f>(((C31/(E12*5))*1.1428571)*1.2)*1.5</f>
        <v>0</v>
      </c>
      <c r="E31" s="175">
        <f t="shared" ref="E31" si="15">D31*$E$29</f>
        <v>0</v>
      </c>
      <c r="F31" s="176">
        <f t="shared" ref="F31" si="16">(D31+E31)*$F$29</f>
        <v>0</v>
      </c>
      <c r="G31" s="176">
        <f t="shared" si="14"/>
        <v>0</v>
      </c>
      <c r="H31" s="176">
        <f t="shared" ref="H31" si="17">G31*$H$29</f>
        <v>0</v>
      </c>
      <c r="I31" s="177">
        <f t="shared" ref="I31" si="18">ROUND((G31+H31),2)</f>
        <v>0</v>
      </c>
      <c r="J31" s="96"/>
      <c r="K31" s="96"/>
      <c r="L31" s="96"/>
      <c r="M31" s="96"/>
      <c r="N31" s="96"/>
      <c r="O31" s="96"/>
      <c r="P31" s="96"/>
      <c r="Q31" s="97"/>
      <c r="R31" s="97"/>
      <c r="S31" s="88"/>
      <c r="T31" s="88"/>
      <c r="U31" s="88"/>
      <c r="V31" s="88"/>
      <c r="W31" s="88"/>
      <c r="X31" s="88"/>
    </row>
    <row r="32" spans="1:24" s="89" customFormat="1" ht="15" customHeight="1" x14ac:dyDescent="0.2">
      <c r="A32" s="127">
        <v>3</v>
      </c>
      <c r="B32" s="128" t="str">
        <f>$B$13</f>
        <v>Auxiliar Administrativo III - 30h - CBO: 4110</v>
      </c>
      <c r="C32" s="129">
        <f>'ESTIMATIVA POR POSTO'!C17</f>
        <v>0</v>
      </c>
      <c r="D32" s="129">
        <f>(((C32/(E13*5))*1.1428571)*1.2)*1.5</f>
        <v>0</v>
      </c>
      <c r="E32" s="129">
        <f t="shared" ref="E32" si="19">D32*$E$29</f>
        <v>0</v>
      </c>
      <c r="F32" s="102">
        <f t="shared" ref="F32" si="20">(D32+E32)*$F$29</f>
        <v>0</v>
      </c>
      <c r="G32" s="102">
        <f t="shared" ref="G32" si="21">D32+E32+F32</f>
        <v>0</v>
      </c>
      <c r="H32" s="102">
        <f t="shared" ref="H32" si="22">G32*$H$29</f>
        <v>0</v>
      </c>
      <c r="I32" s="103">
        <f t="shared" ref="I32" si="23">ROUND((G32+H32),2)</f>
        <v>0</v>
      </c>
      <c r="J32" s="96"/>
      <c r="K32" s="96"/>
      <c r="L32" s="96"/>
      <c r="M32" s="96"/>
      <c r="N32" s="96"/>
      <c r="O32" s="96"/>
      <c r="P32" s="96"/>
      <c r="Q32" s="97"/>
      <c r="R32" s="97"/>
      <c r="S32" s="88"/>
      <c r="T32" s="88"/>
      <c r="U32" s="88"/>
      <c r="V32" s="88"/>
      <c r="W32" s="88"/>
      <c r="X32" s="88"/>
    </row>
    <row r="33" spans="1:24" s="89" customFormat="1" ht="15" customHeight="1" x14ac:dyDescent="0.2">
      <c r="A33" s="156"/>
      <c r="B33" s="157"/>
      <c r="C33" s="158"/>
      <c r="D33" s="158"/>
      <c r="E33" s="158"/>
      <c r="F33" s="159"/>
      <c r="G33" s="159"/>
      <c r="H33" s="159"/>
      <c r="I33" s="160"/>
      <c r="J33" s="96"/>
      <c r="K33" s="96"/>
      <c r="L33" s="96"/>
      <c r="M33" s="96"/>
      <c r="N33" s="96"/>
      <c r="O33" s="96"/>
      <c r="P33" s="96"/>
      <c r="Q33" s="97"/>
      <c r="R33" s="97"/>
      <c r="S33" s="88"/>
      <c r="T33" s="88"/>
      <c r="U33" s="88"/>
      <c r="V33" s="88"/>
      <c r="W33" s="88"/>
      <c r="X33" s="88"/>
    </row>
    <row r="34" spans="1:24" s="89" customFormat="1" ht="24.95" customHeight="1" thickBot="1" x14ac:dyDescent="0.3">
      <c r="A34" s="344" t="s">
        <v>124</v>
      </c>
      <c r="B34" s="344"/>
      <c r="C34" s="344"/>
      <c r="D34" s="344"/>
      <c r="E34" s="344"/>
      <c r="F34" s="344"/>
      <c r="G34" s="344"/>
      <c r="H34" s="344"/>
      <c r="I34" s="344"/>
      <c r="J34" s="96"/>
      <c r="K34" s="96"/>
      <c r="L34" s="96"/>
      <c r="M34" s="96"/>
      <c r="N34" s="96"/>
      <c r="O34" s="96"/>
      <c r="P34" s="96"/>
      <c r="Q34" s="96"/>
      <c r="R34" s="97"/>
      <c r="S34" s="88"/>
      <c r="T34" s="88"/>
      <c r="U34" s="88"/>
      <c r="V34" s="88"/>
      <c r="W34" s="88"/>
      <c r="X34" s="88"/>
    </row>
    <row r="35" spans="1:24" s="89" customFormat="1" ht="64.5" customHeight="1" thickTop="1" x14ac:dyDescent="0.2">
      <c r="A35" s="345" t="s">
        <v>14</v>
      </c>
      <c r="B35" s="345" t="s">
        <v>25</v>
      </c>
      <c r="C35" s="338" t="s">
        <v>5</v>
      </c>
      <c r="D35" s="350" t="s">
        <v>150</v>
      </c>
      <c r="E35" s="189" t="s">
        <v>26</v>
      </c>
      <c r="F35" s="189" t="s">
        <v>21</v>
      </c>
      <c r="G35" s="346" t="s">
        <v>16</v>
      </c>
      <c r="H35" s="105" t="s">
        <v>57</v>
      </c>
      <c r="I35" s="348" t="s">
        <v>131</v>
      </c>
      <c r="J35" s="96"/>
      <c r="K35" s="96"/>
      <c r="L35" s="96"/>
      <c r="M35" s="96"/>
      <c r="N35" s="96"/>
      <c r="O35" s="96"/>
      <c r="P35" s="96"/>
      <c r="Q35" s="96"/>
      <c r="R35" s="97"/>
      <c r="S35" s="88"/>
      <c r="T35" s="88"/>
      <c r="U35" s="88"/>
      <c r="V35" s="88"/>
      <c r="W35" s="88"/>
      <c r="X35" s="88"/>
    </row>
    <row r="36" spans="1:24" s="89" customFormat="1" ht="15" customHeight="1" x14ac:dyDescent="0.2">
      <c r="A36" s="337"/>
      <c r="B36" s="337"/>
      <c r="C36" s="339"/>
      <c r="D36" s="349"/>
      <c r="E36" s="43">
        <v>0.2</v>
      </c>
      <c r="F36" s="43">
        <f>'ENCARGOS SOCIAIS'!$F$23/100</f>
        <v>0</v>
      </c>
      <c r="G36" s="347"/>
      <c r="H36" s="43">
        <f>CITL!$B$18</f>
        <v>0</v>
      </c>
      <c r="I36" s="349"/>
      <c r="J36" s="96"/>
      <c r="K36" s="96"/>
      <c r="L36" s="96"/>
      <c r="M36" s="96"/>
      <c r="N36" s="96"/>
      <c r="O36" s="96"/>
      <c r="P36" s="96"/>
      <c r="Q36" s="96"/>
      <c r="R36" s="97"/>
      <c r="S36" s="88"/>
      <c r="T36" s="88"/>
      <c r="U36" s="88"/>
      <c r="V36" s="88"/>
      <c r="W36" s="88"/>
      <c r="X36" s="88"/>
    </row>
    <row r="37" spans="1:24" s="89" customFormat="1" ht="15" customHeight="1" x14ac:dyDescent="0.2">
      <c r="A37" s="99">
        <v>1</v>
      </c>
      <c r="B37" s="100" t="str">
        <f>$B$11</f>
        <v>Auxiliar Administrativo I - 30h - CBO: 4110</v>
      </c>
      <c r="C37" s="101">
        <f>'ESTIMATIVA POR POSTO'!C15</f>
        <v>0</v>
      </c>
      <c r="D37" s="101">
        <f>(((C37/(E11*5))*1.1428571)*1.2)*2</f>
        <v>0</v>
      </c>
      <c r="E37" s="101">
        <f>D37*$E$36</f>
        <v>0</v>
      </c>
      <c r="F37" s="102">
        <f>(D37+E37)*$F$36</f>
        <v>0</v>
      </c>
      <c r="G37" s="102">
        <f t="shared" ref="G37:G38" si="24">D37+E37+F37</f>
        <v>0</v>
      </c>
      <c r="H37" s="102">
        <f>G37*$H$36</f>
        <v>0</v>
      </c>
      <c r="I37" s="103">
        <f xml:space="preserve"> ROUND((G37+H37),2)</f>
        <v>0</v>
      </c>
      <c r="J37" s="96"/>
      <c r="K37" s="96"/>
      <c r="L37" s="96"/>
      <c r="M37" s="96"/>
      <c r="N37" s="96"/>
      <c r="O37" s="96"/>
      <c r="P37" s="96"/>
      <c r="Q37" s="96"/>
      <c r="R37" s="97"/>
      <c r="S37" s="88"/>
      <c r="T37" s="88"/>
      <c r="U37" s="88"/>
      <c r="V37" s="88"/>
      <c r="W37" s="88"/>
      <c r="X37" s="88"/>
    </row>
    <row r="38" spans="1:24" s="89" customFormat="1" ht="15" customHeight="1" x14ac:dyDescent="0.2">
      <c r="A38" s="173">
        <v>2</v>
      </c>
      <c r="B38" s="174" t="str">
        <f>$B$12</f>
        <v>Auxiliar Administrativo II - 30h - CBO: 4110</v>
      </c>
      <c r="C38" s="175">
        <f>'ESTIMATIVA POR POSTO'!C16</f>
        <v>0</v>
      </c>
      <c r="D38" s="175">
        <f>(((C38/(E12*5))*1.1428571)*1.2)*2</f>
        <v>0</v>
      </c>
      <c r="E38" s="175">
        <f t="shared" ref="E38" si="25">D38*$E$36</f>
        <v>0</v>
      </c>
      <c r="F38" s="176">
        <f t="shared" ref="F38" si="26">(D38+E38)*$F$36</f>
        <v>0</v>
      </c>
      <c r="G38" s="176">
        <f t="shared" si="24"/>
        <v>0</v>
      </c>
      <c r="H38" s="176">
        <f t="shared" ref="H38" si="27">G38*$H$36</f>
        <v>0</v>
      </c>
      <c r="I38" s="177">
        <f t="shared" ref="I38" si="28" xml:space="preserve"> ROUND((G38+H38),2)</f>
        <v>0</v>
      </c>
      <c r="J38" s="96"/>
      <c r="K38" s="96"/>
      <c r="L38" s="96"/>
      <c r="M38" s="96"/>
      <c r="N38" s="96"/>
      <c r="O38" s="96"/>
      <c r="P38" s="96"/>
      <c r="Q38" s="96"/>
      <c r="R38" s="97"/>
      <c r="S38" s="88"/>
      <c r="T38" s="88"/>
      <c r="U38" s="88"/>
      <c r="V38" s="88"/>
      <c r="W38" s="88"/>
      <c r="X38" s="88"/>
    </row>
    <row r="39" spans="1:24" s="89" customFormat="1" ht="15" customHeight="1" x14ac:dyDescent="0.2">
      <c r="A39" s="127">
        <v>3</v>
      </c>
      <c r="B39" s="128" t="str">
        <f>$B$13</f>
        <v>Auxiliar Administrativo III - 30h - CBO: 4110</v>
      </c>
      <c r="C39" s="129">
        <f>'ESTIMATIVA POR POSTO'!C17</f>
        <v>0</v>
      </c>
      <c r="D39" s="129">
        <f>(((C39/(E13*5))*1.1428571)*1.2)*2</f>
        <v>0</v>
      </c>
      <c r="E39" s="129">
        <f t="shared" ref="E39" si="29">D39*$E$36</f>
        <v>0</v>
      </c>
      <c r="F39" s="102">
        <f t="shared" ref="F39" si="30">(D39+E39)*$F$36</f>
        <v>0</v>
      </c>
      <c r="G39" s="102">
        <f t="shared" ref="G39" si="31">D39+E39+F39</f>
        <v>0</v>
      </c>
      <c r="H39" s="102">
        <f t="shared" ref="H39" si="32">G39*$H$36</f>
        <v>0</v>
      </c>
      <c r="I39" s="103">
        <f t="shared" ref="I39" si="33" xml:space="preserve"> ROUND((G39+H39),2)</f>
        <v>0</v>
      </c>
      <c r="J39" s="96"/>
      <c r="K39" s="96"/>
      <c r="L39" s="96"/>
      <c r="M39" s="96"/>
      <c r="N39" s="96"/>
      <c r="O39" s="96"/>
      <c r="P39" s="96"/>
      <c r="Q39" s="96"/>
      <c r="R39" s="97"/>
      <c r="S39" s="88"/>
      <c r="T39" s="88"/>
      <c r="U39" s="88"/>
      <c r="V39" s="88"/>
      <c r="W39" s="88"/>
      <c r="X39" s="88"/>
    </row>
    <row r="40" spans="1:24" s="89" customFormat="1" ht="15" customHeight="1" x14ac:dyDescent="0.2">
      <c r="A40" s="156"/>
      <c r="B40" s="157"/>
      <c r="C40" s="158"/>
      <c r="D40" s="158"/>
      <c r="E40" s="158"/>
      <c r="F40" s="159"/>
      <c r="G40" s="159"/>
      <c r="H40" s="159"/>
      <c r="I40" s="160"/>
      <c r="J40" s="96"/>
      <c r="K40" s="96"/>
      <c r="L40" s="96"/>
      <c r="M40" s="96"/>
      <c r="N40" s="96"/>
      <c r="O40" s="96"/>
      <c r="P40" s="96"/>
      <c r="Q40" s="96"/>
      <c r="R40" s="97"/>
      <c r="S40" s="88"/>
      <c r="T40" s="88"/>
      <c r="U40" s="88"/>
      <c r="V40" s="88"/>
      <c r="W40" s="88"/>
      <c r="X40" s="88"/>
    </row>
    <row r="41" spans="1:24" s="89" customFormat="1" ht="24.95" customHeight="1" thickBot="1" x14ac:dyDescent="0.3">
      <c r="A41" s="356" t="s">
        <v>132</v>
      </c>
      <c r="B41" s="356"/>
      <c r="C41" s="356"/>
      <c r="D41" s="356"/>
      <c r="E41" s="356"/>
      <c r="F41" s="356"/>
      <c r="G41" s="356"/>
      <c r="H41" s="356"/>
      <c r="I41" s="356"/>
      <c r="J41" s="351"/>
      <c r="K41" s="351"/>
      <c r="L41" s="351"/>
      <c r="M41" s="351"/>
      <c r="N41" s="351"/>
      <c r="O41" s="351"/>
      <c r="P41" s="351"/>
      <c r="Q41" s="351"/>
      <c r="R41" s="97"/>
      <c r="S41" s="88"/>
      <c r="T41" s="88"/>
      <c r="U41" s="88"/>
      <c r="V41" s="88"/>
      <c r="W41" s="88"/>
      <c r="X41" s="88"/>
    </row>
    <row r="42" spans="1:24" s="89" customFormat="1" ht="24.95" customHeight="1" thickTop="1" x14ac:dyDescent="0.2">
      <c r="A42" s="106"/>
      <c r="C42" s="352" t="s">
        <v>151</v>
      </c>
      <c r="D42" s="352"/>
      <c r="E42" s="352"/>
      <c r="F42" s="107"/>
      <c r="G42" s="352" t="s">
        <v>152</v>
      </c>
      <c r="H42" s="352"/>
      <c r="I42" s="352"/>
      <c r="J42" s="353"/>
      <c r="K42" s="353"/>
      <c r="L42" s="353"/>
      <c r="M42" s="353"/>
      <c r="N42" s="353"/>
      <c r="O42" s="353"/>
      <c r="P42" s="353"/>
      <c r="Q42" s="353"/>
      <c r="R42" s="97"/>
      <c r="S42" s="88"/>
      <c r="T42" s="88"/>
      <c r="U42" s="88"/>
      <c r="V42" s="88"/>
      <c r="W42" s="88"/>
      <c r="X42" s="88"/>
    </row>
    <row r="43" spans="1:24" s="89" customFormat="1" ht="57.75" customHeight="1" x14ac:dyDescent="0.2">
      <c r="A43" s="108" t="s">
        <v>14</v>
      </c>
      <c r="B43" s="109" t="s">
        <v>25</v>
      </c>
      <c r="C43" s="188" t="s">
        <v>133</v>
      </c>
      <c r="D43" s="188" t="s">
        <v>57</v>
      </c>
      <c r="E43" s="354" t="s">
        <v>134</v>
      </c>
      <c r="F43" s="95"/>
      <c r="G43" s="188" t="s">
        <v>133</v>
      </c>
      <c r="H43" s="188" t="s">
        <v>57</v>
      </c>
      <c r="I43" s="354" t="s">
        <v>135</v>
      </c>
      <c r="J43" s="187"/>
      <c r="K43" s="187"/>
      <c r="L43" s="187"/>
      <c r="M43" s="187"/>
      <c r="N43" s="187"/>
      <c r="O43" s="187"/>
      <c r="P43" s="187"/>
      <c r="Q43" s="187"/>
      <c r="R43" s="97"/>
      <c r="S43" s="88"/>
      <c r="T43" s="88"/>
      <c r="U43" s="88"/>
      <c r="V43" s="88"/>
      <c r="W43" s="88"/>
      <c r="X43" s="88"/>
    </row>
    <row r="44" spans="1:24" s="89" customFormat="1" ht="15" customHeight="1" x14ac:dyDescent="0.2">
      <c r="A44" s="110"/>
      <c r="B44" s="111"/>
      <c r="C44" s="112">
        <f>'ESTIMATIVA POR POSTO'!H14*2</f>
        <v>0</v>
      </c>
      <c r="D44" s="43">
        <f>CITL!$B$18</f>
        <v>0</v>
      </c>
      <c r="E44" s="355"/>
      <c r="F44" s="113"/>
      <c r="G44" s="112">
        <f>'ESTIMATIVA POR POSTO'!F14/30</f>
        <v>0</v>
      </c>
      <c r="H44" s="43">
        <f>CITL!$B$18</f>
        <v>0</v>
      </c>
      <c r="I44" s="355"/>
      <c r="J44" s="187"/>
      <c r="K44" s="187"/>
      <c r="L44" s="187"/>
      <c r="M44" s="187"/>
      <c r="N44" s="187"/>
      <c r="O44" s="187"/>
      <c r="P44" s="187"/>
      <c r="Q44" s="187"/>
      <c r="R44" s="97"/>
      <c r="S44" s="88"/>
      <c r="T44" s="88"/>
      <c r="U44" s="88"/>
      <c r="V44" s="88"/>
      <c r="W44" s="88"/>
      <c r="X44" s="88"/>
    </row>
    <row r="45" spans="1:24" s="89" customFormat="1" ht="15" customHeight="1" x14ac:dyDescent="0.2">
      <c r="A45" s="99">
        <v>1</v>
      </c>
      <c r="B45" s="100" t="str">
        <f>$B$11</f>
        <v>Auxiliar Administrativo I - 30h - CBO: 4110</v>
      </c>
      <c r="C45" s="101">
        <f>$C$44</f>
        <v>0</v>
      </c>
      <c r="D45" s="101">
        <f>C45*$D$44</f>
        <v>0</v>
      </c>
      <c r="E45" s="103">
        <f>ROUND((C45+D45),2)</f>
        <v>0</v>
      </c>
      <c r="F45" s="114"/>
      <c r="G45" s="101">
        <f>$G$44</f>
        <v>0</v>
      </c>
      <c r="H45" s="101">
        <f>G45*$H$44</f>
        <v>0</v>
      </c>
      <c r="I45" s="103">
        <f>ROUND((G45+H45),2)</f>
        <v>0</v>
      </c>
      <c r="J45" s="187"/>
      <c r="K45" s="187"/>
      <c r="L45" s="187"/>
      <c r="M45" s="187"/>
      <c r="N45" s="187"/>
      <c r="O45" s="187"/>
      <c r="P45" s="187"/>
      <c r="Q45" s="187"/>
      <c r="R45" s="97"/>
      <c r="S45" s="88"/>
      <c r="T45" s="88"/>
      <c r="U45" s="88"/>
      <c r="V45" s="88"/>
      <c r="W45" s="88"/>
      <c r="X45" s="88"/>
    </row>
    <row r="46" spans="1:24" s="89" customFormat="1" ht="15" customHeight="1" x14ac:dyDescent="0.2">
      <c r="A46" s="173">
        <v>2</v>
      </c>
      <c r="B46" s="174" t="str">
        <f>$B$12</f>
        <v>Auxiliar Administrativo II - 30h - CBO: 4110</v>
      </c>
      <c r="C46" s="175">
        <f t="shared" ref="C46:C47" si="34">$C$44</f>
        <v>0</v>
      </c>
      <c r="D46" s="175">
        <f t="shared" ref="D46" si="35">C46*$D$44</f>
        <v>0</v>
      </c>
      <c r="E46" s="177">
        <f t="shared" ref="E46" si="36">ROUND((C46+D46),2)</f>
        <v>0</v>
      </c>
      <c r="F46" s="114"/>
      <c r="G46" s="175">
        <f t="shared" ref="G46:G47" si="37">$G$44</f>
        <v>0</v>
      </c>
      <c r="H46" s="175">
        <f t="shared" ref="H46" si="38">G46*$H$44</f>
        <v>0</v>
      </c>
      <c r="I46" s="177">
        <f t="shared" ref="I46" si="39">ROUND((G46+H46),2)</f>
        <v>0</v>
      </c>
      <c r="J46" s="187"/>
      <c r="K46" s="187"/>
      <c r="L46" s="187"/>
      <c r="M46" s="187"/>
      <c r="N46" s="187"/>
      <c r="O46" s="187"/>
      <c r="P46" s="187"/>
      <c r="Q46" s="187"/>
      <c r="R46" s="97"/>
      <c r="S46" s="88"/>
      <c r="T46" s="88"/>
      <c r="U46" s="88"/>
      <c r="V46" s="88"/>
      <c r="W46" s="88"/>
      <c r="X46" s="88"/>
    </row>
    <row r="47" spans="1:24" s="89" customFormat="1" ht="15" customHeight="1" x14ac:dyDescent="0.2">
      <c r="A47" s="127">
        <v>3</v>
      </c>
      <c r="B47" s="128" t="str">
        <f>$B$13</f>
        <v>Auxiliar Administrativo III - 30h - CBO: 4110</v>
      </c>
      <c r="C47" s="129">
        <f t="shared" si="34"/>
        <v>0</v>
      </c>
      <c r="D47" s="129">
        <f t="shared" ref="D47" si="40">C47*$D$44</f>
        <v>0</v>
      </c>
      <c r="E47" s="103">
        <f t="shared" ref="E47" si="41">ROUND((C47+D47),2)</f>
        <v>0</v>
      </c>
      <c r="F47" s="114"/>
      <c r="G47" s="129">
        <f t="shared" si="37"/>
        <v>0</v>
      </c>
      <c r="H47" s="129">
        <f t="shared" ref="H47" si="42">G47*$H$44</f>
        <v>0</v>
      </c>
      <c r="I47" s="103">
        <f t="shared" ref="I47" si="43">ROUND((G47+H47),2)</f>
        <v>0</v>
      </c>
      <c r="J47" s="187"/>
      <c r="K47" s="187"/>
      <c r="L47" s="187"/>
      <c r="M47" s="187"/>
      <c r="N47" s="187"/>
      <c r="O47" s="187"/>
      <c r="P47" s="187"/>
      <c r="Q47" s="187"/>
      <c r="R47" s="97"/>
      <c r="S47" s="88"/>
      <c r="T47" s="88"/>
      <c r="U47" s="88"/>
      <c r="V47" s="88"/>
      <c r="W47" s="88"/>
      <c r="X47" s="88"/>
    </row>
    <row r="48" spans="1:24" s="89" customFormat="1" ht="15" customHeight="1" x14ac:dyDescent="0.2">
      <c r="A48" s="156"/>
      <c r="B48" s="157"/>
      <c r="C48" s="158"/>
      <c r="D48" s="158"/>
      <c r="E48" s="160"/>
      <c r="F48" s="114"/>
      <c r="G48" s="158"/>
      <c r="H48" s="158"/>
      <c r="I48" s="160"/>
      <c r="J48" s="187"/>
      <c r="K48" s="187"/>
      <c r="L48" s="187"/>
      <c r="M48" s="187"/>
      <c r="N48" s="187"/>
      <c r="O48" s="187"/>
      <c r="P48" s="187"/>
      <c r="Q48" s="187"/>
      <c r="R48" s="97"/>
      <c r="S48" s="88"/>
      <c r="T48" s="88"/>
      <c r="U48" s="88"/>
      <c r="V48" s="88"/>
      <c r="W48" s="88"/>
      <c r="X48" s="88"/>
    </row>
    <row r="49" spans="1:24" s="89" customFormat="1" ht="15" customHeight="1" thickBot="1" x14ac:dyDescent="0.3">
      <c r="A49" s="362" t="s">
        <v>179</v>
      </c>
      <c r="B49" s="362"/>
      <c r="C49" s="362"/>
      <c r="D49" s="362"/>
      <c r="E49" s="362"/>
      <c r="F49" s="362"/>
      <c r="G49" s="362"/>
      <c r="H49" s="362"/>
      <c r="I49" s="362"/>
      <c r="J49" s="115"/>
      <c r="K49" s="115"/>
      <c r="L49" s="115"/>
      <c r="M49" s="115"/>
      <c r="N49" s="115"/>
      <c r="O49" s="115"/>
      <c r="P49" s="115"/>
      <c r="Q49" s="115"/>
      <c r="R49" s="97"/>
      <c r="S49" s="88"/>
      <c r="T49" s="88"/>
      <c r="U49" s="88"/>
      <c r="V49" s="88"/>
      <c r="W49" s="88"/>
      <c r="X49" s="88"/>
    </row>
    <row r="50" spans="1:24" s="89" customFormat="1" ht="15" customHeight="1" thickTop="1" x14ac:dyDescent="0.25">
      <c r="A50" s="165"/>
      <c r="B50" s="165"/>
      <c r="C50" s="165"/>
      <c r="D50" s="165"/>
      <c r="E50" s="165"/>
      <c r="F50" s="165"/>
      <c r="G50" s="165"/>
      <c r="H50" s="165"/>
      <c r="I50" s="165"/>
      <c r="J50" s="115"/>
      <c r="K50" s="115"/>
      <c r="L50" s="115"/>
      <c r="M50" s="115"/>
      <c r="N50" s="115"/>
      <c r="O50" s="115"/>
      <c r="P50" s="115"/>
      <c r="Q50" s="115"/>
      <c r="R50" s="97"/>
      <c r="S50" s="88"/>
      <c r="T50" s="88"/>
      <c r="U50" s="88"/>
      <c r="V50" s="88"/>
      <c r="W50" s="88"/>
      <c r="X50" s="88"/>
    </row>
    <row r="51" spans="1:24" s="89" customFormat="1" ht="15" customHeight="1" x14ac:dyDescent="0.2">
      <c r="A51" s="360" t="s">
        <v>185</v>
      </c>
      <c r="B51" s="360"/>
      <c r="C51" s="361"/>
      <c r="D51" s="182">
        <f>'ENCARGOS SOCIAIS'!F23</f>
        <v>0</v>
      </c>
      <c r="E51" s="91" t="s">
        <v>6</v>
      </c>
      <c r="F51" s="186"/>
      <c r="G51" s="186"/>
      <c r="H51" s="186"/>
      <c r="J51" s="116"/>
      <c r="K51" s="115"/>
      <c r="L51" s="115"/>
      <c r="M51" s="115"/>
      <c r="N51" s="115"/>
      <c r="O51" s="115"/>
      <c r="P51" s="115"/>
      <c r="Q51" s="115"/>
      <c r="R51" s="115"/>
      <c r="S51" s="115"/>
      <c r="T51" s="88"/>
      <c r="U51" s="88"/>
      <c r="V51" s="88"/>
      <c r="W51" s="88"/>
      <c r="X51" s="88"/>
    </row>
    <row r="52" spans="1:24" s="89" customFormat="1" ht="15" customHeight="1" x14ac:dyDescent="0.2">
      <c r="A52" s="357" t="s">
        <v>174</v>
      </c>
      <c r="B52" s="357"/>
      <c r="C52" s="357"/>
      <c r="D52" s="357"/>
      <c r="E52" s="357"/>
      <c r="F52" s="357"/>
      <c r="G52" s="357"/>
      <c r="H52" s="357"/>
      <c r="I52" s="357"/>
      <c r="J52" s="115"/>
      <c r="K52" s="115"/>
      <c r="L52" s="115"/>
      <c r="M52" s="115"/>
      <c r="N52" s="115"/>
      <c r="O52" s="115"/>
      <c r="P52" s="115"/>
      <c r="Q52" s="115"/>
      <c r="R52" s="115"/>
      <c r="S52" s="115"/>
      <c r="T52" s="88"/>
      <c r="U52" s="88"/>
      <c r="V52" s="88"/>
      <c r="W52" s="88"/>
      <c r="X52" s="88"/>
    </row>
    <row r="53" spans="1:24" s="89" customFormat="1" ht="15" customHeight="1" x14ac:dyDescent="0.2">
      <c r="A53" s="358" t="s">
        <v>175</v>
      </c>
      <c r="B53" s="358"/>
      <c r="C53" s="358"/>
      <c r="D53" s="358"/>
      <c r="E53" s="358"/>
      <c r="F53" s="358"/>
      <c r="G53" s="358"/>
      <c r="H53" s="358"/>
      <c r="I53" s="358"/>
      <c r="J53" s="88"/>
      <c r="K53" s="88"/>
      <c r="L53" s="88"/>
      <c r="M53" s="88"/>
      <c r="N53" s="88"/>
      <c r="O53" s="88"/>
      <c r="P53" s="88"/>
      <c r="Q53" s="88"/>
      <c r="R53" s="115"/>
      <c r="S53" s="115"/>
      <c r="T53" s="117"/>
      <c r="U53" s="118"/>
      <c r="V53" s="88"/>
      <c r="W53" s="88"/>
      <c r="X53" s="88"/>
    </row>
    <row r="54" spans="1:24" s="89" customFormat="1" ht="15" customHeight="1" x14ac:dyDescent="0.2">
      <c r="A54" s="359" t="s">
        <v>153</v>
      </c>
      <c r="B54" s="359"/>
      <c r="C54" s="359"/>
      <c r="D54" s="359"/>
      <c r="E54" s="359"/>
      <c r="F54" s="359"/>
      <c r="G54" s="359"/>
      <c r="H54" s="359"/>
      <c r="I54" s="359"/>
      <c r="J54" s="115"/>
      <c r="K54" s="115"/>
      <c r="L54" s="115"/>
      <c r="M54" s="115"/>
      <c r="N54" s="115"/>
      <c r="O54" s="115"/>
      <c r="P54" s="115"/>
      <c r="Q54" s="115"/>
      <c r="R54" s="115"/>
      <c r="S54" s="115"/>
      <c r="T54" s="88"/>
      <c r="U54" s="88"/>
      <c r="V54" s="88"/>
      <c r="W54" s="88"/>
      <c r="X54" s="88"/>
    </row>
    <row r="55" spans="1:24" x14ac:dyDescent="0.2">
      <c r="B55" s="119"/>
      <c r="C55" s="119"/>
      <c r="D55" s="119"/>
      <c r="E55" s="119"/>
      <c r="F55" s="119"/>
      <c r="G55" s="119"/>
      <c r="H55" s="119"/>
      <c r="I55" s="119"/>
      <c r="S55" s="115"/>
      <c r="T55" s="120"/>
      <c r="U55" s="121"/>
    </row>
    <row r="56" spans="1:24" x14ac:dyDescent="0.2">
      <c r="B56" s="119"/>
      <c r="C56" s="119"/>
      <c r="D56" s="119"/>
      <c r="E56" s="119"/>
      <c r="F56" s="119"/>
      <c r="G56" s="119"/>
      <c r="H56" s="119"/>
      <c r="I56" s="119"/>
    </row>
    <row r="57" spans="1:24" x14ac:dyDescent="0.2">
      <c r="B57" s="119"/>
      <c r="C57" s="119"/>
      <c r="D57" s="119"/>
      <c r="E57" s="119"/>
      <c r="F57" s="119"/>
      <c r="G57" s="119"/>
      <c r="H57" s="119"/>
      <c r="I57" s="119"/>
      <c r="T57" s="120"/>
      <c r="U57" s="120"/>
    </row>
    <row r="65" spans="1:16" s="85" customFormat="1" x14ac:dyDescent="0.2">
      <c r="A65" s="86"/>
      <c r="B65" s="86"/>
      <c r="C65" s="86"/>
      <c r="D65" s="86"/>
      <c r="E65" s="86"/>
      <c r="F65" s="86"/>
      <c r="G65" s="86"/>
      <c r="H65" s="86"/>
      <c r="I65" s="86"/>
      <c r="J65" s="122"/>
      <c r="K65" s="122"/>
      <c r="L65" s="122"/>
      <c r="M65" s="122"/>
      <c r="N65" s="122"/>
      <c r="O65" s="122"/>
      <c r="P65" s="122"/>
    </row>
    <row r="70" spans="1:16" s="85" customFormat="1" x14ac:dyDescent="0.2">
      <c r="A70" s="86"/>
      <c r="B70" s="86"/>
      <c r="C70" s="86"/>
      <c r="D70" s="86"/>
      <c r="E70" s="86"/>
      <c r="F70" s="86"/>
      <c r="G70" s="86"/>
      <c r="H70" s="123"/>
      <c r="I70" s="123"/>
    </row>
    <row r="72" spans="1:16" s="85" customFormat="1" x14ac:dyDescent="0.2">
      <c r="A72" s="86"/>
      <c r="B72" s="124"/>
      <c r="C72" s="123"/>
      <c r="D72" s="123"/>
      <c r="E72" s="123"/>
      <c r="F72" s="123"/>
      <c r="G72" s="123"/>
      <c r="H72" s="86"/>
      <c r="I72" s="86"/>
    </row>
  </sheetData>
  <sheetProtection algorithmName="SHA-512" hashValue="h9f9lgyl4t3Wmo9Ldu982N39XraldgEmZZpxohCq9Kfbiev8mcbBXRIbiGzChRL3MFyT6AzZ8WTueKwtxSAgcg==" saltValue="q2KSdR7AuZtMBkZ5yIOaCw==" spinCount="100000" sheet="1" objects="1" scenarios="1" selectLockedCells="1"/>
  <mergeCells count="54">
    <mergeCell ref="A52:I52"/>
    <mergeCell ref="A53:I53"/>
    <mergeCell ref="A54:I54"/>
    <mergeCell ref="A51:C51"/>
    <mergeCell ref="A49:I49"/>
    <mergeCell ref="J41:Q41"/>
    <mergeCell ref="C42:E42"/>
    <mergeCell ref="G42:I42"/>
    <mergeCell ref="J42:Q42"/>
    <mergeCell ref="E43:E44"/>
    <mergeCell ref="I43:I44"/>
    <mergeCell ref="A41:I41"/>
    <mergeCell ref="A34:I34"/>
    <mergeCell ref="A35:A36"/>
    <mergeCell ref="B35:B36"/>
    <mergeCell ref="C35:C36"/>
    <mergeCell ref="G35:G36"/>
    <mergeCell ref="I35:I36"/>
    <mergeCell ref="D35:D36"/>
    <mergeCell ref="A27:I27"/>
    <mergeCell ref="A28:A29"/>
    <mergeCell ref="B28:B29"/>
    <mergeCell ref="C28:C29"/>
    <mergeCell ref="G28:G29"/>
    <mergeCell ref="I28:I29"/>
    <mergeCell ref="D28:D29"/>
    <mergeCell ref="A20:I20"/>
    <mergeCell ref="A21:A22"/>
    <mergeCell ref="B21:B22"/>
    <mergeCell ref="C21:C22"/>
    <mergeCell ref="G21:G22"/>
    <mergeCell ref="I21:I22"/>
    <mergeCell ref="D21:D22"/>
    <mergeCell ref="A14:I14"/>
    <mergeCell ref="A15:A16"/>
    <mergeCell ref="B15:B16"/>
    <mergeCell ref="C15:C16"/>
    <mergeCell ref="G15:G16"/>
    <mergeCell ref="I15:I16"/>
    <mergeCell ref="D15:D16"/>
    <mergeCell ref="B13:D13"/>
    <mergeCell ref="E13:F13"/>
    <mergeCell ref="A8:I8"/>
    <mergeCell ref="A1:I1"/>
    <mergeCell ref="A2:I2"/>
    <mergeCell ref="A3:I3"/>
    <mergeCell ref="A5:I5"/>
    <mergeCell ref="A6:I6"/>
    <mergeCell ref="B10:D10"/>
    <mergeCell ref="E10:F10"/>
    <mergeCell ref="B11:D11"/>
    <mergeCell ref="E11:F11"/>
    <mergeCell ref="B12:D12"/>
    <mergeCell ref="E12:F12"/>
  </mergeCells>
  <dataValidations count="1">
    <dataValidation allowBlank="1" showInputMessage="1" showErrorMessage="1" errorTitle="Pare !!!" error="Pare !!!" sqref="U57"/>
  </dataValidations>
  <printOptions horizontalCentered="1"/>
  <pageMargins left="0.19685039370078741" right="0.19685039370078741" top="0.69" bottom="0.23622047244094491" header="0.15" footer="7.874015748031496E-2"/>
  <pageSetup paperSize="9" scale="64" orientation="portrait" r:id="rId1"/>
  <headerFooter>
    <oddHeader>&amp;C&amp;G&amp;R&amp;8&amp;P</oddHeader>
    <oddFooter>&amp;L&amp;G
        &amp;"Arial,Negrito"&amp;8&amp;K00-033SCCAT/CFIC/SECOFC</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12"/>
  <sheetViews>
    <sheetView view="pageBreakPreview" zoomScaleSheetLayoutView="100" workbookViewId="0">
      <selection activeCell="B11" sqref="B11"/>
    </sheetView>
  </sheetViews>
  <sheetFormatPr defaultRowHeight="15" x14ac:dyDescent="0.25"/>
  <cols>
    <col min="1" max="1" width="87" style="190" customWidth="1"/>
    <col min="2" max="2" width="13.7109375" style="190" customWidth="1"/>
    <col min="3" max="16384" width="9.140625" style="190"/>
  </cols>
  <sheetData>
    <row r="1" spans="1:2" x14ac:dyDescent="0.25">
      <c r="A1" s="305" t="str">
        <f>'ESTIMATIVA POR POSTO'!A1:Q1</f>
        <v>TRIBUNAL REGIONAL ELEITORAL DO PARANÁ</v>
      </c>
      <c r="B1" s="305"/>
    </row>
    <row r="2" spans="1:2" x14ac:dyDescent="0.25">
      <c r="A2" s="306" t="str">
        <f>'ESTIMATIVA POR POSTO'!A2:Q2</f>
        <v>PLANILHA DE CUSTOS - BASE LICITANTE - INTERIOR</v>
      </c>
      <c r="B2" s="306"/>
    </row>
    <row r="3" spans="1:2" x14ac:dyDescent="0.25">
      <c r="A3" s="304" t="str">
        <f>'ESTIMATIVA POR POSTO'!A3:Q3</f>
        <v>Posto de Trabalho - Auxiliar Administrativo I, II e III - Eleições 2022</v>
      </c>
      <c r="B3" s="304"/>
    </row>
    <row r="4" spans="1:2" x14ac:dyDescent="0.25">
      <c r="A4" s="185"/>
    </row>
    <row r="5" spans="1:2" x14ac:dyDescent="0.25">
      <c r="A5" s="308" t="str">
        <f>'ESTIMATIVA POR POSTO'!A8:Q8</f>
        <v>NOME DA EMPRESA</v>
      </c>
      <c r="B5" s="309"/>
    </row>
    <row r="6" spans="1:2" x14ac:dyDescent="0.25">
      <c r="A6" s="310" t="str">
        <f>'ESTIMATIVA POR POSTO'!A9:Q9</f>
        <v>CNPJ</v>
      </c>
      <c r="B6" s="311"/>
    </row>
    <row r="7" spans="1:2" ht="15.75" thickBot="1" x14ac:dyDescent="0.3">
      <c r="A7" s="55"/>
    </row>
    <row r="8" spans="1:2" ht="15.75" customHeight="1" thickBot="1" x14ac:dyDescent="0.3">
      <c r="A8" s="317" t="s">
        <v>142</v>
      </c>
      <c r="B8" s="364"/>
    </row>
    <row r="9" spans="1:2" ht="30" customHeight="1" thickBot="1" x14ac:dyDescent="0.3">
      <c r="A9" s="161"/>
      <c r="B9" s="161"/>
    </row>
    <row r="10" spans="1:2" ht="15" customHeight="1" thickTop="1" x14ac:dyDescent="0.25">
      <c r="B10" s="84" t="s">
        <v>173</v>
      </c>
    </row>
    <row r="11" spans="1:2" ht="25.5" x14ac:dyDescent="0.25">
      <c r="A11" s="82" t="s">
        <v>191</v>
      </c>
      <c r="B11" s="211"/>
    </row>
    <row r="12" spans="1:2" ht="12" customHeight="1" x14ac:dyDescent="0.25">
      <c r="A12" s="363" t="s">
        <v>184</v>
      </c>
      <c r="B12" s="363"/>
    </row>
  </sheetData>
  <sheetProtection algorithmName="SHA-512" hashValue="zGLM4Wb+cvRmWkMlhNIvjWDrlGs5SKyaM49IZd3A9w5LyXx+JTvNywPKtoSm/lSpzew9D9Qjv/JSVfiPMuhujA==" saltValue="sNvE7mfsaO8HYjmBnkrMBQ==" spinCount="100000" sheet="1" objects="1" scenarios="1" selectLockedCells="1"/>
  <mergeCells count="7">
    <mergeCell ref="A12:B12"/>
    <mergeCell ref="A1:B1"/>
    <mergeCell ref="A2:B2"/>
    <mergeCell ref="A3:B3"/>
    <mergeCell ref="A5:B5"/>
    <mergeCell ref="A6:B6"/>
    <mergeCell ref="A8:B8"/>
  </mergeCells>
  <printOptions horizontalCentered="1"/>
  <pageMargins left="0.39370078740157483" right="0.39370078740157483" top="0.98425196850393704" bottom="0.39370078740157483" header="0.23622047244094491" footer="7.874015748031496E-2"/>
  <pageSetup paperSize="9" scale="96" orientation="portrait" r:id="rId1"/>
  <headerFooter>
    <oddHeader>&amp;C&amp;G&amp;R&amp;8&amp;P</oddHeader>
    <oddFooter>&amp;L&amp;G
        &amp;"Arial,Negrito"&amp;8&amp;K00-031SCCAT/CFIC/SECOFC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ESTIMATIVA POR POSTO</vt:lpstr>
      <vt:lpstr>ENCARGOS SOCIAIS</vt:lpstr>
      <vt:lpstr>CITL</vt:lpstr>
      <vt:lpstr>HORA EXTRA</vt:lpstr>
      <vt:lpstr>INSUMO</vt:lpstr>
      <vt:lpstr>CITL!Area_de_impressao</vt:lpstr>
      <vt:lpstr>'ENCARGOS SOCIAIS'!Area_de_impressao</vt:lpstr>
      <vt:lpstr>'ESTIMATIVA POR POSTO'!Area_de_impressao</vt:lpstr>
      <vt:lpstr>'HORA EXTRA'!Area_de_impressao</vt:lpstr>
      <vt:lpstr>INSUMO!Area_de_impressao</vt:lpstr>
      <vt:lpstr>'ENCARGOS SOCIAIS'!Titulos_de_impressao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2021-12-09T17:35:53Z</cp:lastPrinted>
  <dcterms:created xsi:type="dcterms:W3CDTF">2002-06-10T15:51:10Z</dcterms:created>
  <dcterms:modified xsi:type="dcterms:W3CDTF">2021-12-09T21:26:36Z</dcterms:modified>
</cp:coreProperties>
</file>