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G:\Drives compartilhados\SELED\Arquivos que estavam na pasta SELED\Marister\E 14336_2022_terceirizados\"/>
    </mc:Choice>
  </mc:AlternateContent>
  <bookViews>
    <workbookView xWindow="0" yWindow="0" windowWidth="19320" windowHeight="6930" tabRatio="923"/>
  </bookViews>
  <sheets>
    <sheet name="DADOS CADASTRAIS e RESUMO" sheetId="41" r:id="rId1"/>
    <sheet name="POSTOS SECAD" sheetId="46" r:id="rId2"/>
    <sheet name="ENCARGOS e PROVISOES" sheetId="44" r:id="rId3"/>
    <sheet name="CITL" sheetId="33" r:id="rId4"/>
    <sheet name="HORA SUPLEMENTAR e VA FERIAS" sheetId="38" r:id="rId5"/>
    <sheet name="INSUMO" sheetId="40" r:id="rId6"/>
  </sheets>
  <definedNames>
    <definedName name="_xlnm.Print_Area" localSheetId="3">CITL!$A$1:$H$46</definedName>
    <definedName name="_xlnm.Print_Area" localSheetId="0">'DADOS CADASTRAIS e RESUMO'!$A$1:$J$32</definedName>
    <definedName name="_xlnm.Print_Area" localSheetId="4">'HORA SUPLEMENTAR e VA FERIAS'!$A$1:$I$59</definedName>
    <definedName name="_xlnm.Print_Area" localSheetId="1">'POSTOS SECAD'!$A$1:$P$39</definedName>
    <definedName name="Print_Area" localSheetId="3">CITL!$A$1:$H$48</definedName>
    <definedName name="Print_Area" localSheetId="0">'DADOS CADASTRAIS e RESUMO'!$A$1:$J$32</definedName>
    <definedName name="Print_Area" localSheetId="2">'ENCARGOS e PROVISOES'!$A$1:$H$92</definedName>
    <definedName name="Print_Area" localSheetId="4">'HORA SUPLEMENTAR e VA FERIAS'!$A$1:$I$58</definedName>
    <definedName name="Print_Area" localSheetId="5">INSUMO!$A$1:$E$17</definedName>
    <definedName name="Print_Area" localSheetId="1">'POSTOS SECAD'!$A$1:$P$39</definedName>
  </definedNames>
  <calcPr calcId="152511"/>
</workbook>
</file>

<file path=xl/calcChain.xml><?xml version="1.0" encoding="utf-8"?>
<calcChain xmlns="http://schemas.openxmlformats.org/spreadsheetml/2006/main">
  <c r="F17" i="33" l="1"/>
  <c r="C46" i="38" l="1"/>
  <c r="A6" i="33"/>
  <c r="A5" i="33"/>
  <c r="A3" i="33"/>
  <c r="A2" i="33"/>
  <c r="A1" i="33"/>
  <c r="I22" i="41"/>
  <c r="G22" i="41"/>
  <c r="G21" i="41"/>
  <c r="H18" i="46" l="1"/>
  <c r="B37" i="38" l="1"/>
  <c r="A37" i="38"/>
  <c r="A14" i="38"/>
  <c r="A39" i="38" s="1"/>
  <c r="B14" i="38"/>
  <c r="B39" i="38" s="1"/>
  <c r="C14" i="38"/>
  <c r="D14" i="38" s="1"/>
  <c r="H45" i="33"/>
  <c r="E45" i="33"/>
  <c r="H44" i="33"/>
  <c r="E44" i="33"/>
  <c r="H43" i="33"/>
  <c r="E43" i="33"/>
  <c r="H42" i="33"/>
  <c r="E42" i="33"/>
  <c r="H41" i="33"/>
  <c r="E41" i="33"/>
  <c r="H40" i="33"/>
  <c r="E40" i="33"/>
  <c r="H39" i="33"/>
  <c r="E39" i="33"/>
  <c r="H38" i="33"/>
  <c r="E38" i="33"/>
  <c r="H37" i="33"/>
  <c r="E37" i="33"/>
  <c r="H36" i="33"/>
  <c r="E36" i="33"/>
  <c r="H35" i="33"/>
  <c r="E35" i="33"/>
  <c r="H34" i="33"/>
  <c r="E34" i="33"/>
  <c r="G14" i="38"/>
  <c r="E46" i="33" l="1"/>
  <c r="O16" i="46"/>
  <c r="H46" i="33"/>
  <c r="A2" i="46" l="1"/>
  <c r="A3" i="46"/>
  <c r="A1" i="46"/>
  <c r="L18" i="46" l="1"/>
  <c r="I6" i="38" l="1"/>
  <c r="C22" i="41" l="1"/>
  <c r="B22" i="41"/>
  <c r="A22" i="41"/>
  <c r="B28" i="38"/>
  <c r="A23" i="38"/>
  <c r="A46" i="38" l="1"/>
  <c r="B46" i="38"/>
  <c r="A19" i="38"/>
  <c r="B19" i="38"/>
  <c r="B33" i="38"/>
  <c r="A33" i="38"/>
  <c r="A28" i="38"/>
  <c r="B23" i="38"/>
  <c r="B25" i="46" l="1"/>
  <c r="A25" i="46"/>
  <c r="C24" i="46"/>
  <c r="K18" i="46"/>
  <c r="A9" i="46"/>
  <c r="A8" i="46"/>
  <c r="P6" i="46"/>
  <c r="N6" i="46"/>
  <c r="P5" i="46"/>
  <c r="O5" i="46"/>
  <c r="P4" i="46"/>
  <c r="O4" i="46"/>
  <c r="G18" i="46" l="1"/>
  <c r="I16" i="46" s="1"/>
  <c r="C19" i="38"/>
  <c r="C28" i="38"/>
  <c r="D28" i="38" s="1"/>
  <c r="C33" i="38"/>
  <c r="D33" i="38" s="1"/>
  <c r="C23" i="38"/>
  <c r="D23" i="38" s="1"/>
  <c r="J18" i="46"/>
  <c r="M18" i="46"/>
  <c r="I18" i="46" l="1"/>
  <c r="N18" i="46"/>
  <c r="E23" i="38"/>
  <c r="E33" i="38"/>
  <c r="E28" i="38"/>
  <c r="F46" i="38"/>
  <c r="G46" i="38" s="1"/>
  <c r="D19" i="38"/>
  <c r="E19" i="38" s="1"/>
  <c r="C39" i="38"/>
  <c r="D39" i="38" s="1"/>
  <c r="A9" i="38" l="1"/>
  <c r="A8" i="38"/>
  <c r="I5" i="38"/>
  <c r="I4" i="38"/>
  <c r="H6" i="38"/>
  <c r="H5" i="38"/>
  <c r="H4" i="38"/>
  <c r="A3" i="38"/>
  <c r="A2" i="38"/>
  <c r="A1" i="38"/>
  <c r="A6" i="40" l="1"/>
  <c r="A5" i="40"/>
  <c r="A3" i="40" l="1"/>
  <c r="A2" i="40"/>
  <c r="A1" i="40"/>
  <c r="E39" i="38" l="1"/>
  <c r="H46" i="38"/>
  <c r="I46" i="38" s="1"/>
  <c r="F50" i="44" l="1"/>
  <c r="A6" i="44" l="1"/>
  <c r="A5" i="44"/>
  <c r="A3" i="44"/>
  <c r="A2" i="44"/>
  <c r="A1" i="44"/>
  <c r="F60" i="44"/>
  <c r="F42" i="44"/>
  <c r="F35" i="44"/>
  <c r="F28" i="44"/>
  <c r="F21" i="44"/>
  <c r="F23" i="44" s="1"/>
  <c r="F52" i="44" l="1"/>
  <c r="E52" i="38"/>
  <c r="F72" i="44"/>
  <c r="F73" i="44" s="1"/>
  <c r="F29" i="44"/>
  <c r="F30" i="44" s="1"/>
  <c r="F36" i="44"/>
  <c r="F37" i="44" s="1"/>
  <c r="F85" i="44" s="1"/>
  <c r="F61" i="44"/>
  <c r="F49" i="44"/>
  <c r="F79" i="44"/>
  <c r="F18" i="38" l="1"/>
  <c r="F27" i="38"/>
  <c r="F22" i="38"/>
  <c r="F32" i="38"/>
  <c r="F53" i="44"/>
  <c r="F43" i="44"/>
  <c r="F44" i="44" s="1"/>
  <c r="F86" i="44" s="1"/>
  <c r="F84" i="44"/>
  <c r="F28" i="38" l="1"/>
  <c r="G28" i="38" s="1"/>
  <c r="F54" i="44"/>
  <c r="F55" i="44" s="1"/>
  <c r="F33" i="38"/>
  <c r="G33" i="38" s="1"/>
  <c r="F19" i="38"/>
  <c r="G19" i="38" s="1"/>
  <c r="F23" i="38"/>
  <c r="G23" i="38" s="1"/>
  <c r="H19" i="38" l="1"/>
  <c r="I19" i="38" s="1"/>
  <c r="H33" i="38"/>
  <c r="I33" i="38" s="1"/>
  <c r="H23" i="38"/>
  <c r="I23" i="38" s="1"/>
  <c r="H28" i="38"/>
  <c r="I28" i="38" s="1"/>
  <c r="F62" i="44"/>
  <c r="F63" i="44" s="1"/>
  <c r="F87" i="44" s="1"/>
  <c r="F88" i="44" s="1"/>
  <c r="F80" i="44"/>
  <c r="F74" i="44"/>
  <c r="F75" i="44" s="1"/>
  <c r="F81" i="44" s="1"/>
  <c r="F82" i="44" l="1"/>
  <c r="F90" i="44" l="1"/>
  <c r="E16" i="46" s="1"/>
  <c r="E18" i="46" s="1"/>
  <c r="B31" i="38"/>
  <c r="A31" i="38"/>
  <c r="B26" i="38"/>
  <c r="A26" i="38"/>
  <c r="B21" i="38"/>
  <c r="A21" i="38"/>
  <c r="B17" i="38"/>
  <c r="A17" i="38"/>
  <c r="F18" i="46" l="1"/>
  <c r="O18" i="46" s="1"/>
  <c r="P18" i="46" s="1"/>
  <c r="D25" i="46" s="1"/>
  <c r="G25" i="46" s="1"/>
  <c r="F22" i="41" s="1"/>
  <c r="E22" i="41" l="1"/>
  <c r="H22" i="41" s="1"/>
  <c r="J22" i="41" s="1"/>
  <c r="F25" i="46"/>
  <c r="L25" i="46" s="1"/>
  <c r="J23" i="41" l="1"/>
</calcChain>
</file>

<file path=xl/sharedStrings.xml><?xml version="1.0" encoding="utf-8"?>
<sst xmlns="http://schemas.openxmlformats.org/spreadsheetml/2006/main" count="343" uniqueCount="272">
  <si>
    <t>INSS</t>
  </si>
  <si>
    <t>INCRA</t>
  </si>
  <si>
    <t>Salário Educação</t>
  </si>
  <si>
    <t>FGTS</t>
  </si>
  <si>
    <t>SEBRAE</t>
  </si>
  <si>
    <t>REMUNERAÇÃO</t>
  </si>
  <si>
    <t>%</t>
  </si>
  <si>
    <t>ENCARGOS SOCIAIS E TRABALHISTAS</t>
  </si>
  <si>
    <t>Item</t>
  </si>
  <si>
    <t>ITEM</t>
  </si>
  <si>
    <t>DESCRIÇÃO DO SERVIÇO</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</si>
  <si>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</si>
  <si>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</si>
  <si>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</si>
  <si>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</si>
  <si>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</si>
  <si>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</si>
  <si>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</si>
  <si>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</si>
  <si>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</si>
  <si>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</si>
  <si>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</si>
  <si>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</si>
  <si>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</si>
  <si>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</si>
  <si>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</si>
  <si>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</si>
  <si>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</si>
  <si>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</si>
  <si>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</si>
  <si>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</si>
  <si>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</si>
  <si>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</si>
  <si>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</si>
  <si>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</si>
  <si>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</si>
  <si>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</si>
  <si>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</si>
  <si>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</si>
  <si>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</si>
  <si>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</si>
  <si>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</si>
  <si>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</si>
  <si>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</si>
  <si>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</si>
  <si>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</si>
  <si>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</si>
  <si>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</si>
  <si>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</si>
  <si>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</si>
  <si>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</si>
  <si>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</si>
  <si>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</si>
  <si>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</si>
  <si>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</si>
  <si>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</si>
  <si>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</si>
  <si>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</si>
  <si>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</si>
  <si>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</si>
  <si>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</si>
  <si>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</si>
  <si>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Desconto (%)</t>
  </si>
  <si>
    <t>TRIBUNAL REGIONAL ELEITORAL DO PARANÁ</t>
  </si>
  <si>
    <t>HR SALÁRIO COM 50% DE ACRÉSCIMO</t>
  </si>
  <si>
    <t>HR SALÁRIO COM 100% DE ACRÉSCIMO</t>
  </si>
  <si>
    <t>HR SALÁRIO NOTURNO COM 50% DE ACRÉSCIMO</t>
  </si>
  <si>
    <t>HR SALÁRIO NOTURNO COM 100% DE ACRÉSCIMO</t>
  </si>
  <si>
    <t xml:space="preserve">Observações: </t>
  </si>
  <si>
    <t>Quant. Diária</t>
  </si>
  <si>
    <t>Valor do V.T.</t>
  </si>
  <si>
    <t>RAT
(%)</t>
  </si>
  <si>
    <t>FAP
(Fator)</t>
  </si>
  <si>
    <t>RAT Ajustado</t>
  </si>
  <si>
    <t>* Não compõe o critério de julgamento.</t>
  </si>
  <si>
    <t>Observações:</t>
  </si>
  <si>
    <t>Quantidade de Postos</t>
  </si>
  <si>
    <t>Valor Mensal</t>
  </si>
  <si>
    <t>Licitação n.:</t>
  </si>
  <si>
    <t>NOME DA EMPRESA</t>
  </si>
  <si>
    <t>CNPJ</t>
  </si>
  <si>
    <t>Jornada Semanal</t>
  </si>
  <si>
    <t>h</t>
  </si>
  <si>
    <t/>
  </si>
  <si>
    <t>Instrumento Coletiva de Trabalho utilizado como referência:</t>
  </si>
  <si>
    <t>Vigência e Data Base:</t>
  </si>
  <si>
    <t>Início Vigência</t>
  </si>
  <si>
    <t>Vigência Pro Rata - dias</t>
  </si>
  <si>
    <t>Valores expressos em reais (R$).</t>
  </si>
  <si>
    <t>Valor Estimado</t>
  </si>
  <si>
    <t>PAD n.:</t>
  </si>
  <si>
    <t>CBO: 4110</t>
  </si>
  <si>
    <t>Observação:</t>
  </si>
  <si>
    <t>MEMÓRIA DE CÁLCULO:</t>
  </si>
  <si>
    <t>Alterar a memória de cálculo conforme a proposta</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</si>
  <si>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</si>
  <si>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</si>
  <si>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</si>
  <si>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</si>
  <si>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</si>
  <si>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</si>
  <si>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</si>
  <si>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</si>
  <si>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</si>
  <si>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</si>
  <si>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</si>
  <si>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</si>
  <si>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</si>
  <si>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</si>
  <si>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</si>
  <si>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</si>
  <si>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</si>
  <si>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</si>
  <si>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</si>
  <si>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</si>
  <si>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</si>
  <si>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</si>
  <si>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</si>
  <si>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</si>
  <si>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</si>
  <si>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</si>
  <si>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</si>
  <si>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</si>
  <si>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</si>
  <si>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</si>
  <si>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</si>
  <si>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</si>
  <si>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</si>
  <si>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</si>
  <si>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</si>
  <si>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</si>
  <si>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</si>
  <si>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</si>
  <si>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</si>
  <si>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</si>
  <si>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</si>
  <si>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</si>
  <si>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</si>
  <si>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</si>
  <si>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</si>
  <si>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</si>
  <si>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</si>
  <si>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</si>
  <si>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</si>
  <si>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</si>
  <si>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</si>
  <si>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</si>
  <si>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</si>
  <si>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</si>
  <si>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</si>
  <si>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</si>
  <si>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</si>
  <si>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</si>
  <si>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</si>
  <si>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</si>
  <si>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</si>
  <si>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</si>
  <si>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Custeado Integralmente pela Previdência. Tem reflexos em férias, 13º salário e diferença salarial entre o teto da previdência e o recebido.</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</si>
  <si>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</si>
  <si>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</si>
  <si>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</si>
  <si>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</si>
  <si>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t>Esta parcela refere-se as faltas legais previstas no art 473 CLT, em que a  contratada deve providenciar sua substituição. Utilizamos como referência  1 dia, conforme dados estatísticos do IBGE (item 20 do Acórdão 6771/2009 do TCU).</t>
  </si>
  <si>
    <t>Valor Diário</t>
  </si>
  <si>
    <r>
      <t>VALE TRANSPORTE</t>
    </r>
    <r>
      <rPr>
        <b/>
        <sz val="10"/>
        <rFont val="Calibri"/>
        <family val="2"/>
        <scheme val="minor"/>
      </rPr>
      <t xml:space="preserve">
</t>
    </r>
    <r>
      <rPr>
        <sz val="10"/>
        <rFont val="Calibri"/>
        <family val="2"/>
        <scheme val="minor"/>
      </rPr>
      <t xml:space="preserve"> (parâmetro para estimativa: Curitiba)</t>
    </r>
  </si>
  <si>
    <t>Preencher Benefífcio - Mensal</t>
  </si>
  <si>
    <t>Vigência em meses cheios</t>
  </si>
  <si>
    <t>Valor Unitário Mensal - VUM</t>
  </si>
  <si>
    <t>PLANILHA AUXILIAR - INSUMOS</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</si>
  <si>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</si>
  <si>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</si>
  <si>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</si>
  <si>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</si>
  <si>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</si>
  <si>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Valor Unitário (Proposta)</t>
  </si>
  <si>
    <t>Medicina do Trabalho</t>
  </si>
  <si>
    <t>Células a preencher</t>
  </si>
  <si>
    <t>Laudo emitido por médido do trabalho comprobatório de compatibilidade entre a pessoa com deficiência ou mobilidade reduzida e o respectivo cargo, no caso de contratação.</t>
  </si>
  <si>
    <t>CITL - Custos Indiretos, Tributos e Lucro</t>
  </si>
  <si>
    <r>
      <rPr>
        <b/>
        <sz val="10"/>
        <rFont val="Calibri"/>
        <family val="2"/>
        <scheme val="minor"/>
      </rPr>
      <t>Horas extra</t>
    </r>
    <r>
      <rPr>
        <sz val="10"/>
        <rFont val="Calibri"/>
        <family val="2"/>
        <scheme val="minor"/>
      </rPr>
      <t>s com caráter eventual, sem habitualidade.
Limite de H.E.: 6 horas semanais para jornada de 20h, conforme §4º do art. 58-A da CLT (Alterado pela Lei 13.467/17).</t>
    </r>
  </si>
  <si>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</si>
  <si>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</si>
  <si>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t>Vale Transporte Suplementar</t>
    </r>
    <r>
      <rPr>
        <sz val="10"/>
        <rFont val="Calibri"/>
        <family val="2"/>
        <scheme val="minor"/>
      </rPr>
      <t>: Valor diário (VT X 2)</t>
    </r>
  </si>
  <si>
    <t>* Devido por dia e somente nos casos de labor em Sábado, Domingo ou Feriado no regime de hora extra.</t>
  </si>
  <si>
    <r>
      <rPr>
        <b/>
        <sz val="10"/>
        <rFont val="Calibri"/>
        <family val="2"/>
        <scheme val="minor"/>
      </rPr>
      <t>CITL</t>
    </r>
    <r>
      <rPr>
        <sz val="10"/>
        <rFont val="Calibri"/>
        <family val="2"/>
        <scheme val="minor"/>
      </rPr>
      <t>: Conforme cálculo na guia CITL.</t>
    </r>
  </si>
  <si>
    <r>
      <t xml:space="preserve">CITL - Custos Indiretos, Tributos e Lucros
</t>
    </r>
    <r>
      <rPr>
        <sz val="10"/>
        <color rgb="FF000000"/>
        <rFont val="Calibri"/>
        <family val="2"/>
        <scheme val="minor"/>
      </rPr>
      <t>(Vide guia)</t>
    </r>
  </si>
  <si>
    <r>
      <t xml:space="preserve">Vale Transporte: </t>
    </r>
    <r>
      <rPr>
        <sz val="10"/>
        <color indexed="8"/>
        <rFont val="Calibri"/>
        <family val="2"/>
        <scheme val="minor"/>
      </rPr>
      <t>{ [ V.T. X ( Quant. Diária  X 21 ) ] - 6% da Remuneração }.</t>
    </r>
    <r>
      <rPr>
        <b/>
        <sz val="10"/>
        <color rgb="FFC00000"/>
        <rFont val="Calibri"/>
        <family val="2"/>
        <scheme val="minor"/>
      </rPr>
      <t xml:space="preserve"> </t>
    </r>
  </si>
  <si>
    <r>
      <t xml:space="preserve">Encargos e Provisões: </t>
    </r>
    <r>
      <rPr>
        <sz val="10"/>
        <rFont val="Calibri"/>
        <family val="2"/>
        <scheme val="minor"/>
      </rPr>
      <t>Preencher guia Encargos e Provisões.</t>
    </r>
  </si>
  <si>
    <t>Lotação</t>
  </si>
  <si>
    <t>Descrição
CBO de referência: 4110</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</si>
  <si>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</si>
  <si>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</si>
  <si>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</si>
  <si>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</si>
  <si>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</si>
  <si>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</si>
  <si>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</si>
  <si>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</si>
  <si>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</si>
  <si>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</si>
  <si>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Adicional Noturno</t>
    </r>
    <r>
      <rPr>
        <sz val="10"/>
        <rFont val="Calibri"/>
        <family val="2"/>
        <scheme val="minor"/>
      </rPr>
      <t>: 20% sobre a hora reduzida de 52,5 min.</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t>
    </r>
  </si>
  <si>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</si>
  <si>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Carga Horária Mensal (Divisor)</t>
  </si>
  <si>
    <t>Posto de Trabalho</t>
  </si>
  <si>
    <t>Valor Pro Rata Die 
(VUM / 30)</t>
  </si>
  <si>
    <r>
      <t>Valor do Posto Unitário Mensal</t>
    </r>
    <r>
      <rPr>
        <sz val="10"/>
        <color rgb="FF000000"/>
        <rFont val="Calibri"/>
        <family val="2"/>
        <scheme val="minor"/>
      </rPr>
      <t xml:space="preserve"> = Montante A + Montante B + CITL</t>
    </r>
  </si>
  <si>
    <t>Subtotal:</t>
  </si>
  <si>
    <t>SUBMÓDULO 4 - Custo de Reposição do Profissional Ausente - 4.1. Reposição de Férias</t>
  </si>
  <si>
    <r>
      <t xml:space="preserve">VALOR UNITÁRIO MENSAL
</t>
    </r>
    <r>
      <rPr>
        <sz val="10"/>
        <color rgb="FF000000"/>
        <rFont val="Calibri"/>
        <family val="2"/>
        <scheme val="minor"/>
      </rPr>
      <t>A + B + CITL)</t>
    </r>
  </si>
  <si>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</si>
  <si>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</si>
  <si>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HORA SUPLEMENTAR e PRÊMIO ASSIDUIDADE
Pagamento por ocorrência (Fato Gerador)</t>
  </si>
  <si>
    <t>ENDEREÇO COMPLETO com CEP</t>
  </si>
  <si>
    <t>TELEFONE e EMAIL</t>
  </si>
  <si>
    <t>DADOS BANCÁRIOS (Banco, Agência e Conta Corrente)</t>
  </si>
  <si>
    <t>NOME e CPF do REPRESENTANTE LEGAL (que assinará o contrato)</t>
  </si>
  <si>
    <r>
      <t>Valor total máximo estimado para a contratação</t>
    </r>
    <r>
      <rPr>
        <sz val="12"/>
        <rFont val="Calibri"/>
        <family val="2"/>
        <scheme val="minor"/>
      </rPr>
      <t>:</t>
    </r>
  </si>
  <si>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</si>
  <si>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</si>
  <si>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</si>
  <si>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</si>
  <si>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</si>
  <si>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</si>
  <si>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</si>
  <si>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</si>
  <si>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</si>
  <si>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</si>
  <si>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</si>
  <si>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</si>
  <si>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</si>
  <si>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</si>
  <si>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</si>
  <si>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</si>
  <si>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Postos de Trabalho</t>
  </si>
  <si>
    <t>Curitiba/PR</t>
  </si>
  <si>
    <t>Resumo Contratual:</t>
  </si>
  <si>
    <t>14336/2022</t>
  </si>
  <si>
    <t>Auxiliar Administrativo III - SECAD</t>
  </si>
  <si>
    <t>Valor dia
(/30)</t>
  </si>
  <si>
    <t>Fim da Vigência</t>
  </si>
  <si>
    <t>4%
ARRED((0,08*0,4*(1+(5/56)+(5/56)+((1/3)*(5/56)))*100);0)</t>
  </si>
  <si>
    <t>Vigência Contratual (em meses)</t>
  </si>
  <si>
    <t xml:space="preserve">
ARRED((1/30)/12*100;2) = 0,28%
Zerado na estimativa, diante da previsão de reposição apenas após 15 dias consecutivos de afastamento.</t>
  </si>
  <si>
    <r>
      <t xml:space="preserve">[ ( (20 / 30) / 12 ) X 0,015 X 100 = 0,08% ] * 18  +  </t>
    </r>
    <r>
      <rPr>
        <sz val="8"/>
        <color rgb="FF000000"/>
        <rFont val="Calibri"/>
        <family val="2"/>
        <scheme val="minor"/>
      </rPr>
      <t xml:space="preserve">
[ ( (5 / 30) / 12 ) X 0,015 X 100 = 0,08% ] * 82 = 0,03%
Zerado na estimativa, diante da previsão de reposição apenas após 15 dias consecutivos de afastamento.</t>
    </r>
  </si>
  <si>
    <t>CITL</t>
  </si>
  <si>
    <r>
      <rPr>
        <b/>
        <sz val="10"/>
        <color rgb="FFFF0000"/>
        <rFont val="Calibri"/>
        <family val="2"/>
        <scheme val="minor"/>
      </rPr>
      <t>**</t>
    </r>
    <r>
      <rPr>
        <b/>
        <sz val="10"/>
        <color theme="9" tint="-0.499984740745262"/>
        <rFont val="Calibri"/>
        <family val="2"/>
        <scheme val="minor"/>
      </rPr>
      <t>Preenchimento apenas para empresas optantes pelos regime de LUCRO REAL:</t>
    </r>
  </si>
  <si>
    <t xml:space="preserve">Esta parcela refere-se aos dias em que empregado fica doente e a contratada deve providenciar a sua substituição. O IBGE registra a estatística de 5,96 dias por ano. </t>
  </si>
  <si>
    <t>0,56%
ARRED((2/30)/12*100;2)
Diante da previsão de reposição apenas para ausência por doença em que se sabe previamente que será superior a 15 (quinze) dias, reduzimos a estimativa para 2 dias por ano.</t>
  </si>
  <si>
    <r>
      <t xml:space="preserve">Vale Alimentação nas Férias - por assiduidade: </t>
    </r>
    <r>
      <rPr>
        <sz val="10"/>
        <color indexed="8"/>
        <rFont val="Calibri"/>
        <family val="2"/>
        <scheme val="minor"/>
      </rPr>
      <t>[ Valor Mensal líquido do VA - 10% (1 a 3 faltas ao serviço) ] / 12 meses</t>
    </r>
  </si>
  <si>
    <t>O respectivo pagamento à contratada ocorrerá por Fato Gerador, através de Nota Fiscal COMPLEMENTAR, após comprovada a despesa efetiva com a Hora Suplementar dos empregados vinculados ao contrato.</t>
  </si>
  <si>
    <t>** Para fins de atualização anual do valor, considerar o valor mensal vigente do Benefício de Assistência Médica da CCT utilizada na estimativa, acrescido de 32,45%.</t>
  </si>
  <si>
    <r>
      <t>Vale Alimentação:</t>
    </r>
    <r>
      <rPr>
        <sz val="10"/>
        <color indexed="8"/>
        <rFont val="Calibri"/>
        <family val="2"/>
        <scheme val="minor"/>
      </rPr>
      <t xml:space="preserve">  Valor mensal = [ ( Valor Diário * média 21 dias úteis trabalhados em um mês) - % desconto ].</t>
    </r>
  </si>
  <si>
    <t>Quantidade de postos e Cálculo para o período de vigência</t>
  </si>
  <si>
    <t>Soma para o período de vigência</t>
  </si>
  <si>
    <t>Quantidade de meses (cheios)</t>
  </si>
  <si>
    <r>
      <t>Dias úteis trabalhados = média de 21 dias:</t>
    </r>
    <r>
      <rPr>
        <sz val="10"/>
        <color theme="1"/>
        <rFont val="Calibri"/>
        <family val="2"/>
        <scheme val="minor"/>
      </rPr>
      <t xml:space="preserve"> </t>
    </r>
    <r>
      <rPr>
        <sz val="10"/>
        <color rgb="FF0070C0"/>
        <rFont val="Calibri"/>
        <family val="2"/>
        <scheme val="minor"/>
      </rPr>
      <t>[</t>
    </r>
    <r>
      <rPr>
        <sz val="10"/>
        <color rgb="FF31859B"/>
        <rFont val="Calibri"/>
        <family val="2"/>
        <scheme val="minor"/>
      </rPr>
      <t xml:space="preserve"> ( 365 / 7 ) X 5 - 9 ] / 12 = 20,98 </t>
    </r>
    <r>
      <rPr>
        <sz val="10"/>
        <color theme="1"/>
        <rFont val="Calibri"/>
        <family val="2"/>
        <scheme val="minor"/>
      </rPr>
      <t>(Acórdão TCU nº 1904/07 Plenário).</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</si>
  <si>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</si>
  <si>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t>PARA PREENCHIMENTO DURANTE A EXECUÇÃO CONTRATUAL:
Para o cálculo do VTS devido ao ocupante do posto, preencha:
- a quantidade diária de passagens por ele utilizada; e
- a quantidade de dias SDF's (Sábado, Domingo ou Feriado) por ele laborados em regime de Jornada Suplementar no mês de referência para o cálculo.</t>
  </si>
  <si>
    <t>Serviços de Apoio Administrativo - SECAD</t>
  </si>
  <si>
    <r>
      <t xml:space="preserve">Salário: </t>
    </r>
    <r>
      <rPr>
        <sz val="10"/>
        <rFont val="Calibri"/>
        <family val="2"/>
        <scheme val="minor"/>
      </rPr>
      <t>Piso salarial fixado no Termo de Referência da contratação: Aux. Adm. nível 3: R$ 2.106,43 (acréscimo de 41,667% em relação ao Aux. Adm. nível 1, cujo piso salarial é fixado em R$ 1,486,89).</t>
    </r>
  </si>
  <si>
    <r>
      <t xml:space="preserve">CITL: </t>
    </r>
    <r>
      <rPr>
        <sz val="10"/>
        <rFont val="Calibri"/>
        <family val="2"/>
        <scheme val="minor"/>
      </rPr>
      <t>Preencher guia CITL (Custos Indiretos, Tributos e Lucros).</t>
    </r>
  </si>
  <si>
    <r>
      <t xml:space="preserve">0,5441%
ARRED((((7/30/12*100)*12)+(0,194*(MC-12)))/(MC);4)
MC = Meses de Contratação
</t>
    </r>
    <r>
      <rPr>
        <b/>
        <sz val="8"/>
        <rFont val="Calibri"/>
        <family val="2"/>
        <scheme val="minor"/>
      </rPr>
      <t>Obs.: na hipótese de haver prorrogação contratual, o percentual será reduzido para 0,194, uma vez que a provisão já terá sido amortizada.</t>
    </r>
  </si>
  <si>
    <r>
      <t xml:space="preserve">0,0833%
ARRED((((1/12*5%)*100)*12)/Meses de Contratação;4)
</t>
    </r>
    <r>
      <rPr>
        <b/>
        <sz val="8"/>
        <rFont val="Calibri"/>
        <family val="2"/>
        <scheme val="minor"/>
      </rPr>
      <t>Obs.: na hipótese de haver prorrogação contratual, em não havendo uso da provisão, o percentual será zerado, uma vez que a provisão já terá sido completamente quitada.</t>
    </r>
  </si>
  <si>
    <t>Atenção optantes pelo regime de Lucro Real: há mais células a serem preenchidas ao final.</t>
  </si>
  <si>
    <t>VALE ALIMENTAÇÃO</t>
  </si>
  <si>
    <t>VALE ALIMENTAÇÃO DE FÉRIAS</t>
  </si>
  <si>
    <t>Preencher memória de cálculo</t>
  </si>
  <si>
    <t>PLANILHA DE FORMAÇÃO DE CUSTOS E PREÇOS - Base Licitante</t>
  </si>
  <si>
    <t>0,08 = Alíquota do FGTS (8%)
0,4 = Multa do FGTS indenizado (40%)
5/56 = 13º Salário
5/56 = Férias
1/3*5/56 = Adicional de férias</t>
  </si>
  <si>
    <t>0,29%
((1/12)+((1/3)*(1/12)))*(((0,24*0,22)*100)*50%)</t>
  </si>
  <si>
    <t>0,02%
ARRED((((15/30)/12)*0,0040)*100;2)
Diante da previsão de reposição apenas para ausência por acidente de trabalho em que se sabe previamente que será superior a 15 (quinze) dias, reduzimos a estimativa para 0,40% dos empregados.</t>
  </si>
  <si>
    <t>0,00%
 (1/12) X 100 = 8,33% 
Percentual zerado na estimativa,  considerando a orientação constante no TR de que não haverá reposição do profissional em férias.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</si>
</sst>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dd/mm/yy;@"/>
  </numFmts>
  <fonts count="8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sz val="9"/>
      <color rgb="FFFF0000"/>
      <name val="Calibri"/>
      <family val="2"/>
      <scheme val="minor"/>
    </font>
    <font>
      <b/>
      <sz val="12"/>
      <color theme="6" tint="-0.499984740745262"/>
      <name val="Calibri"/>
      <family val="2"/>
      <scheme val="minor"/>
    </font>
    <font>
      <sz val="8"/>
      <color theme="1"/>
      <name val="Calibri"/>
      <family val="2"/>
      <scheme val="minor"/>
    </font>
    <font>
      <b/>
      <sz val="11"/>
      <color theme="1"/>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sz val="10"/>
      <color rgb="FF31859B"/>
      <name val="Calibri"/>
      <family val="2"/>
      <scheme val="minor"/>
    </font>
    <font>
      <sz val="14"/>
      <name val="Calibri"/>
      <family val="2"/>
      <scheme val="minor"/>
    </font>
    <font>
      <sz val="12"/>
      <color rgb="FF000000"/>
      <name val="Calibri"/>
      <family val="2"/>
      <scheme val="minor"/>
    </font>
    <font>
      <b/>
      <sz val="9"/>
      <color rgb="FF4F6128"/>
      <name val="Calibri"/>
      <family val="2"/>
      <scheme val="minor"/>
    </font>
    <font>
      <sz val="9"/>
      <color rgb="FF000000"/>
      <name val="Calibri"/>
      <family val="2"/>
      <scheme val="minor"/>
    </font>
    <font>
      <b/>
      <sz val="12"/>
      <color rgb="FF305496"/>
      <name val="Calibri"/>
      <family val="2"/>
      <scheme val="minor"/>
    </font>
    <font>
      <b/>
      <sz val="10"/>
      <color rgb="FF525252"/>
      <name val="Calibri"/>
      <family val="2"/>
      <scheme val="minor"/>
    </font>
    <font>
      <b/>
      <sz val="11"/>
      <color rgb="FF000000"/>
      <name val="Calibri"/>
      <family val="2"/>
      <scheme val="minor"/>
    </font>
    <font>
      <i/>
      <sz val="10"/>
      <color rgb="FF808080"/>
      <name val="Calibri"/>
      <family val="2"/>
      <scheme val="minor"/>
    </font>
    <font>
      <sz val="10"/>
      <color rgb="FF7B7B7B"/>
      <name val="Calibri"/>
      <family val="2"/>
      <scheme val="minor"/>
    </font>
    <font>
      <b/>
      <sz val="9"/>
      <color rgb="FF7B7B7B"/>
      <name val="Calibri"/>
      <family val="2"/>
      <scheme val="minor"/>
    </font>
    <font>
      <b/>
      <sz val="10"/>
      <color indexed="8"/>
      <name val="Calibri"/>
      <family val="2"/>
      <scheme val="minor"/>
    </font>
    <font>
      <sz val="10"/>
      <color indexed="8"/>
      <name val="Calibri"/>
      <family val="2"/>
      <scheme val="minor"/>
    </font>
    <font>
      <b/>
      <sz val="10"/>
      <color rgb="FFC00000"/>
      <name val="Calibri"/>
      <family val="2"/>
      <scheme val="minor"/>
    </font>
    <font>
      <b/>
      <sz val="14"/>
      <color rgb="FF000000"/>
      <name val="Calibri"/>
      <family val="2"/>
      <scheme val="minor"/>
    </font>
    <font>
      <b/>
      <sz val="13"/>
      <color rgb="FF4F6128"/>
      <name val="Calibri"/>
      <family val="2"/>
      <scheme val="minor"/>
    </font>
    <font>
      <i/>
      <sz val="10"/>
      <color theme="1"/>
      <name val="Calibri"/>
      <family val="2"/>
      <scheme val="minor"/>
    </font>
    <font>
      <b/>
      <sz val="10"/>
      <color rgb="FF20124D"/>
      <name val="Calibri"/>
      <family val="2"/>
      <scheme val="minor"/>
    </font>
    <font>
      <b/>
      <sz val="11"/>
      <name val="Calibri"/>
      <family val="2"/>
      <scheme val="minor"/>
    </font>
    <font>
      <b/>
      <sz val="14"/>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sz val="11"/>
      <name val="Calibri"/>
      <family val="2"/>
      <scheme val="minor"/>
    </font>
    <font>
      <b/>
      <sz val="11"/>
      <color rgb="FF20124D"/>
      <name val="Calibri"/>
      <family val="2"/>
      <scheme val="minor"/>
    </font>
    <font>
      <b/>
      <sz val="12"/>
      <color rgb="FF4F6128"/>
      <name val="Calibri"/>
      <family val="2"/>
      <scheme val="minor"/>
    </font>
    <font>
      <b/>
      <sz val="16"/>
      <color rgb="FF000000"/>
      <name val="Calibri"/>
      <family val="2"/>
      <scheme val="minor"/>
    </font>
    <font>
      <sz val="14"/>
      <color rgb="FF000000"/>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s>
  <fills count="42">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EAF1DD"/>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FFFFFF"/>
        <bgColor rgb="FFD8D8D8"/>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2BE"/>
        <bgColor indexed="64"/>
      </patternFill>
    </fill>
    <fill>
      <patternFill patternType="solid">
        <fgColor rgb="FFCAFED8"/>
        <bgColor rgb="FFBAFEBA"/>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7" tint="0.79998168889431442"/>
        <bgColor indexed="64"/>
      </patternFill>
    </fill>
    <fill>
      <patternFill patternType="solid">
        <fgColor rgb="FFBBFDD6"/>
        <bgColor indexed="64"/>
      </patternFill>
    </fill>
    <fill>
      <patternFill patternType="solid">
        <fgColor rgb="FFFFF8E5"/>
        <bgColor indexed="64"/>
      </patternFill>
    </fill>
    <fill>
      <patternFill patternType="solid">
        <fgColor rgb="FFCAFED8"/>
        <bgColor rgb="FFD6E3BC"/>
      </patternFill>
    </fill>
    <fill>
      <patternFill patternType="solid">
        <fgColor rgb="FFCCFECE"/>
        <bgColor indexed="64"/>
      </patternFill>
    </fill>
    <fill>
      <patternFill patternType="solid">
        <fgColor rgb="FFFEFCD6"/>
        <bgColor rgb="FFFFFFCC"/>
      </patternFill>
    </fill>
    <fill>
      <patternFill patternType="solid">
        <fgColor rgb="FFCAFED8"/>
        <bgColor rgb="FFA8FEB8"/>
      </patternFill>
    </fill>
    <fill>
      <patternFill patternType="solid">
        <fgColor theme="0"/>
        <bgColor rgb="FF000000"/>
      </patternFill>
    </fill>
  </fills>
  <borders count="11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right/>
      <top style="thick">
        <color theme="0" tint="-0.24994659260841701"/>
      </top>
      <bottom style="thin">
        <color indexed="64"/>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thin">
        <color auto="1"/>
      </left>
      <right style="thin">
        <color rgb="FF000000"/>
      </right>
      <top/>
      <bottom style="thin">
        <color rgb="FF000000"/>
      </bottom>
      <diagonal/>
    </border>
    <border>
      <left/>
      <right/>
      <top/>
      <bottom style="thick">
        <color rgb="FFACCCEA"/>
      </bottom>
      <diagonal/>
    </border>
    <border>
      <left/>
      <right/>
      <top/>
      <bottom style="thick">
        <color rgb="FF9BC2E6"/>
      </bottom>
      <diagonal/>
    </border>
    <border>
      <left/>
      <right/>
      <top/>
      <bottom style="thick">
        <color rgb="FFC2D69B"/>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right/>
      <top/>
      <bottom style="thick">
        <color rgb="FFBFBFBF"/>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ck">
        <color theme="7" tint="0.39994506668294322"/>
      </top>
      <bottom style="thin">
        <color rgb="FF000000"/>
      </bottom>
      <diagonal/>
    </border>
    <border>
      <left/>
      <right style="thick">
        <color theme="7" tint="0.39994506668294322"/>
      </right>
      <top style="thick">
        <color theme="7" tint="0.39994506668294322"/>
      </top>
      <bottom style="thin">
        <color rgb="FF000000"/>
      </bottom>
      <diagonal/>
    </border>
    <border>
      <left style="thin">
        <color rgb="FF000000"/>
      </left>
      <right style="thick">
        <color theme="7" tint="0.39994506668294322"/>
      </right>
      <top/>
      <bottom style="thin">
        <color rgb="FF000000"/>
      </bottom>
      <diagonal/>
    </border>
    <border>
      <left style="thin">
        <color rgb="FF000000"/>
      </left>
      <right style="thick">
        <color theme="7" tint="0.39994506668294322"/>
      </right>
      <top style="thin">
        <color rgb="FF000000"/>
      </top>
      <bottom style="thin">
        <color rgb="FF000000"/>
      </bottom>
      <diagonal/>
    </border>
    <border>
      <left/>
      <right style="thick">
        <color theme="7" tint="0.39994506668294322"/>
      </right>
      <top/>
      <bottom/>
      <diagonal/>
    </border>
    <border>
      <left/>
      <right style="thick">
        <color theme="7" tint="0.39994506668294322"/>
      </right>
      <top/>
      <bottom style="thin">
        <color rgb="FF000000"/>
      </bottom>
      <diagonal/>
    </border>
    <border>
      <left/>
      <right/>
      <top style="thick">
        <color theme="7" tint="0.39994506668294322"/>
      </top>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9" tint="0.39994506668294322"/>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right style="thick">
        <color theme="7" tint="0.39994506668294322"/>
      </right>
      <top style="thin">
        <color indexed="64"/>
      </top>
      <bottom style="thin">
        <color indexed="64"/>
      </bottom>
      <diagonal/>
    </border>
    <border>
      <left/>
      <right/>
      <top style="thin">
        <color indexed="64"/>
      </top>
      <bottom style="thick">
        <color theme="7" tint="0.39994506668294322"/>
      </bottom>
      <diagonal/>
    </border>
    <border>
      <left/>
      <right style="thick">
        <color theme="7" tint="0.39994506668294322"/>
      </right>
      <top style="thin">
        <color indexed="64"/>
      </top>
      <bottom style="thick">
        <color theme="7" tint="0.39994506668294322"/>
      </bottom>
      <diagonal/>
    </border>
    <border>
      <left/>
      <right style="thick">
        <color theme="7" tint="0.39994506668294322"/>
      </right>
      <top/>
      <bottom style="thick">
        <color theme="6" tint="0.39994506668294322"/>
      </bottom>
      <diagonal/>
    </border>
    <border>
      <left style="medium">
        <color indexed="64"/>
      </left>
      <right style="medium">
        <color indexed="64"/>
      </right>
      <top/>
      <bottom style="thick">
        <color theme="6" tint="0.39994506668294322"/>
      </bottom>
      <diagonal/>
    </border>
    <border>
      <left/>
      <right style="thin">
        <color rgb="FF000000"/>
      </right>
      <top style="thin">
        <color auto="1"/>
      </top>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ck">
        <color theme="7" tint="0.39991454817346722"/>
      </left>
      <right/>
      <top style="thick">
        <color theme="7" tint="0.39994506668294322"/>
      </top>
      <bottom style="thin">
        <color rgb="FF000000"/>
      </bottom>
      <diagonal/>
    </border>
    <border>
      <left style="thick">
        <color theme="7" tint="0.39991454817346722"/>
      </left>
      <right/>
      <top style="thin">
        <color rgb="FF000000"/>
      </top>
      <bottom style="thin">
        <color rgb="FF000000"/>
      </bottom>
      <diagonal/>
    </border>
    <border>
      <left style="thick">
        <color theme="7" tint="0.39991454817346722"/>
      </left>
      <right style="thin">
        <color rgb="FF000000"/>
      </right>
      <top style="thin">
        <color rgb="FF000000"/>
      </top>
      <bottom style="thin">
        <color rgb="FF000000"/>
      </bottom>
      <diagonal/>
    </border>
    <border>
      <left style="thick">
        <color theme="7" tint="0.39991454817346722"/>
      </left>
      <right/>
      <top/>
      <bottom style="thick">
        <color theme="6" tint="0.39994506668294322"/>
      </bottom>
      <diagonal/>
    </border>
    <border>
      <left style="thick">
        <color theme="7" tint="0.39991454817346722"/>
      </left>
      <right/>
      <top/>
      <bottom style="thin">
        <color rgb="FF000000"/>
      </bottom>
      <diagonal/>
    </border>
    <border>
      <left style="thick">
        <color theme="7" tint="0.39991454817346722"/>
      </left>
      <right/>
      <top/>
      <bottom/>
      <diagonal/>
    </border>
    <border>
      <left style="thick">
        <color theme="7" tint="0.39991454817346722"/>
      </left>
      <right/>
      <top style="thin">
        <color indexed="64"/>
      </top>
      <bottom style="thin">
        <color indexed="64"/>
      </bottom>
      <diagonal/>
    </border>
    <border>
      <left style="thick">
        <color theme="7" tint="0.39991454817346722"/>
      </left>
      <right/>
      <top style="thin">
        <color indexed="64"/>
      </top>
      <bottom style="thick">
        <color theme="7" tint="0.39994506668294322"/>
      </bottom>
      <diagonal/>
    </border>
    <border>
      <left style="medium">
        <color indexed="64"/>
      </left>
      <right style="medium">
        <color indexed="64"/>
      </right>
      <top/>
      <bottom style="medium">
        <color indexed="64"/>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0" fontId="9" fillId="0" borderId="21" applyNumberFormat="0" applyFill="0" applyAlignment="0" applyProtection="0"/>
    <xf numFmtId="0" fontId="10" fillId="0" borderId="22" applyNumberFormat="0" applyFill="0" applyAlignment="0" applyProtection="0"/>
    <xf numFmtId="0" fontId="6" fillId="0" borderId="0"/>
  </cellStyleXfs>
  <cellXfs count="683">
    <xf numFmtId="0" fontId="0" fillId="0" borderId="0" xfId="0"/>
    <xf numFmtId="0" fontId="0" fillId="0" borderId="0" xfId="0" applyProtection="1"/>
    <xf numFmtId="0" fontId="0" fillId="0" borderId="0" xfId="0" applyBorder="1" applyProtection="1"/>
    <xf numFmtId="0" fontId="8" fillId="0" borderId="0" xfId="0" applyFont="1" applyProtection="1"/>
    <xf numFmtId="0" fontId="15" fillId="19" borderId="0" xfId="0" applyFont="1" applyFill="1" applyBorder="1" applyAlignment="1" applyProtection="1">
      <alignment horizontal="center"/>
    </xf>
    <xf numFmtId="0" fontId="16" fillId="0" borderId="59" xfId="4" applyFont="1" applyFill="1" applyBorder="1" applyAlignment="1" applyProtection="1"/>
    <xf numFmtId="0" fontId="14" fillId="19" borderId="0" xfId="0" applyFont="1" applyFill="1" applyBorder="1" applyAlignment="1" applyProtection="1">
      <alignment horizontal="left" vertical="center"/>
    </xf>
    <xf numFmtId="0" fontId="17" fillId="0" borderId="62" xfId="0" applyFont="1" applyFill="1" applyBorder="1" applyAlignment="1" applyProtection="1">
      <alignment horizontal="center"/>
    </xf>
    <xf numFmtId="0" fontId="18" fillId="0" borderId="3" xfId="3" applyFont="1" applyFill="1" applyBorder="1" applyAlignment="1" applyProtection="1">
      <alignment horizontal="center"/>
    </xf>
    <xf numFmtId="0" fontId="15" fillId="19" borderId="0" xfId="0" applyFont="1" applyFill="1" applyBorder="1" applyAlignment="1" applyProtection="1">
      <alignment horizontal="left" vertical="center"/>
    </xf>
    <xf numFmtId="165" fontId="14" fillId="19" borderId="0" xfId="0" applyNumberFormat="1" applyFont="1" applyFill="1" applyBorder="1" applyAlignment="1" applyProtection="1">
      <alignment horizontal="right" vertical="center" indent="1"/>
    </xf>
    <xf numFmtId="0" fontId="19" fillId="19" borderId="0" xfId="0" applyFont="1" applyFill="1" applyBorder="1" applyAlignment="1" applyProtection="1">
      <alignment vertical="center"/>
    </xf>
    <xf numFmtId="0" fontId="20" fillId="0" borderId="59" xfId="4" applyFont="1" applyFill="1" applyBorder="1" applyAlignment="1" applyProtection="1"/>
    <xf numFmtId="0" fontId="17" fillId="19" borderId="15" xfId="0" applyFont="1" applyFill="1" applyBorder="1" applyAlignment="1" applyProtection="1">
      <alignment horizontal="center"/>
    </xf>
    <xf numFmtId="10" fontId="19" fillId="0" borderId="3" xfId="0" applyNumberFormat="1" applyFont="1" applyFill="1" applyBorder="1" applyAlignment="1" applyProtection="1">
      <alignment horizontal="justify" vertical="center"/>
    </xf>
    <xf numFmtId="0" fontId="14" fillId="0" borderId="3" xfId="0" applyFont="1" applyFill="1" applyBorder="1" applyAlignment="1" applyProtection="1">
      <alignment horizontal="center" vertical="center" wrapText="1"/>
    </xf>
    <xf numFmtId="4" fontId="14" fillId="19" borderId="3" xfId="0" applyNumberFormat="1" applyFont="1" applyFill="1" applyBorder="1" applyAlignment="1" applyProtection="1">
      <alignment horizontal="right" vertical="center" indent="1"/>
    </xf>
    <xf numFmtId="10" fontId="22" fillId="0" borderId="42" xfId="0" applyNumberFormat="1" applyFont="1" applyFill="1" applyBorder="1" applyAlignment="1" applyProtection="1">
      <alignment horizontal="left" vertical="center" wrapText="1"/>
    </xf>
    <xf numFmtId="4" fontId="15" fillId="23" borderId="10" xfId="3" applyNumberFormat="1" applyFont="1" applyFill="1" applyBorder="1" applyAlignment="1" applyProtection="1">
      <alignment horizontal="right" vertical="center" wrapText="1" indent="1"/>
    </xf>
    <xf numFmtId="10" fontId="19" fillId="0" borderId="12" xfId="0" applyNumberFormat="1" applyFont="1" applyFill="1" applyBorder="1" applyAlignment="1" applyProtection="1">
      <alignment horizontal="justify" vertical="center"/>
    </xf>
    <xf numFmtId="10" fontId="19" fillId="19" borderId="0" xfId="0" applyNumberFormat="1" applyFont="1" applyFill="1" applyBorder="1" applyAlignment="1" applyProtection="1">
      <alignment horizontal="justify" vertical="center"/>
    </xf>
    <xf numFmtId="0" fontId="14" fillId="19" borderId="0" xfId="0" applyFont="1" applyFill="1" applyBorder="1" applyAlignment="1" applyProtection="1">
      <alignment vertical="center"/>
    </xf>
    <xf numFmtId="0" fontId="20" fillId="0" borderId="59" xfId="4" applyFont="1" applyFill="1" applyBorder="1" applyAlignment="1" applyProtection="1">
      <alignment horizontal="left"/>
    </xf>
    <xf numFmtId="165" fontId="15" fillId="0" borderId="3" xfId="0" applyNumberFormat="1" applyFont="1" applyFill="1" applyBorder="1" applyAlignment="1" applyProtection="1">
      <alignment horizontal="right" vertical="center" indent="1"/>
    </xf>
    <xf numFmtId="165" fontId="14" fillId="0" borderId="3" xfId="0" applyNumberFormat="1" applyFont="1" applyFill="1" applyBorder="1" applyAlignment="1" applyProtection="1">
      <alignment horizontal="right" vertical="center" indent="1"/>
    </xf>
    <xf numFmtId="4" fontId="15" fillId="19" borderId="1"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xf>
    <xf numFmtId="0" fontId="19" fillId="0" borderId="3" xfId="0" applyFont="1" applyFill="1" applyBorder="1" applyAlignment="1" applyProtection="1">
      <alignment horizontal="justify" vertical="center"/>
    </xf>
    <xf numFmtId="0" fontId="19" fillId="0" borderId="3" xfId="0" applyFont="1" applyFill="1" applyBorder="1" applyAlignment="1" applyProtection="1">
      <alignment vertical="center" shrinkToFit="1"/>
    </xf>
    <xf numFmtId="0" fontId="15" fillId="19" borderId="0" xfId="0" applyFont="1" applyFill="1" applyBorder="1" applyAlignment="1" applyProtection="1">
      <alignment horizontal="left"/>
    </xf>
    <xf numFmtId="165" fontId="15" fillId="19" borderId="3" xfId="0" applyNumberFormat="1" applyFont="1" applyFill="1" applyBorder="1" applyAlignment="1" applyProtection="1">
      <alignment horizontal="right" vertical="center" indent="1"/>
    </xf>
    <xf numFmtId="0" fontId="19" fillId="19" borderId="3" xfId="0" applyFont="1" applyFill="1" applyBorder="1" applyAlignment="1" applyProtection="1">
      <alignment vertical="center"/>
    </xf>
    <xf numFmtId="165" fontId="14" fillId="19" borderId="4" xfId="0" applyNumberFormat="1" applyFont="1" applyFill="1" applyBorder="1" applyAlignment="1" applyProtection="1">
      <alignment horizontal="right" vertical="center" indent="1"/>
    </xf>
    <xf numFmtId="0" fontId="14" fillId="19" borderId="0" xfId="0" applyFont="1" applyFill="1" applyBorder="1" applyAlignment="1" applyProtection="1">
      <alignment horizontal="right" vertical="center" indent="1"/>
    </xf>
    <xf numFmtId="0" fontId="26" fillId="19" borderId="0" xfId="0" applyFont="1" applyFill="1" applyBorder="1" applyAlignment="1" applyProtection="1">
      <alignment horizontal="center" vertical="center"/>
    </xf>
    <xf numFmtId="165" fontId="15" fillId="19" borderId="64" xfId="5" applyNumberFormat="1" applyFont="1" applyFill="1" applyBorder="1" applyAlignment="1" applyProtection="1">
      <alignment horizontal="right" vertical="center" indent="1"/>
    </xf>
    <xf numFmtId="4" fontId="15" fillId="19" borderId="0" xfId="0" applyNumberFormat="1" applyFont="1" applyFill="1" applyBorder="1" applyAlignment="1" applyProtection="1">
      <alignment horizontal="center" vertical="center"/>
    </xf>
    <xf numFmtId="4" fontId="15" fillId="19" borderId="0" xfId="3" applyNumberFormat="1" applyFont="1" applyFill="1" applyBorder="1" applyAlignment="1" applyProtection="1">
      <alignment horizontal="right" vertical="center" wrapText="1" indent="1"/>
    </xf>
    <xf numFmtId="10" fontId="19" fillId="0" borderId="0" xfId="0" applyNumberFormat="1" applyFont="1" applyFill="1" applyBorder="1" applyAlignment="1" applyProtection="1">
      <alignment horizontal="justify" vertical="center"/>
    </xf>
    <xf numFmtId="165" fontId="15" fillId="19" borderId="65" xfId="5" applyNumberFormat="1" applyFont="1" applyFill="1" applyBorder="1" applyAlignment="1" applyProtection="1">
      <alignment horizontal="right" vertical="center" indent="1"/>
    </xf>
    <xf numFmtId="165" fontId="15" fillId="19" borderId="66" xfId="5" applyNumberFormat="1" applyFont="1" applyFill="1" applyBorder="1" applyAlignment="1" applyProtection="1">
      <alignment horizontal="right" vertical="center" indent="1"/>
    </xf>
    <xf numFmtId="165" fontId="15" fillId="19" borderId="67" xfId="5" applyNumberFormat="1" applyFont="1" applyFill="1" applyBorder="1" applyAlignment="1" applyProtection="1">
      <alignment horizontal="right" vertical="center" indent="1"/>
    </xf>
    <xf numFmtId="4" fontId="15" fillId="0" borderId="10" xfId="3" applyNumberFormat="1" applyFont="1" applyFill="1" applyBorder="1" applyAlignment="1" applyProtection="1">
      <alignment horizontal="right" vertical="center" wrapText="1" indent="1"/>
    </xf>
    <xf numFmtId="0" fontId="29" fillId="19" borderId="0" xfId="0" applyFont="1" applyFill="1" applyBorder="1" applyAlignment="1" applyProtection="1">
      <alignment horizontal="left" vertical="center"/>
    </xf>
    <xf numFmtId="0" fontId="29" fillId="19" borderId="0" xfId="0" applyFont="1" applyFill="1" applyBorder="1" applyAlignment="1" applyProtection="1">
      <alignment horizontal="left" vertical="center" wrapText="1"/>
    </xf>
    <xf numFmtId="0" fontId="15" fillId="19" borderId="0" xfId="3" applyFont="1" applyFill="1" applyBorder="1" applyAlignment="1" applyProtection="1">
      <alignment horizontal="center" vertical="center"/>
    </xf>
    <xf numFmtId="0" fontId="34" fillId="5" borderId="0" xfId="0" applyFont="1" applyFill="1" applyBorder="1" applyAlignment="1" applyProtection="1">
      <alignment horizontal="center"/>
    </xf>
    <xf numFmtId="0" fontId="5" fillId="0" borderId="0" xfId="0" applyFont="1" applyProtection="1"/>
    <xf numFmtId="0" fontId="5" fillId="5" borderId="0" xfId="0" applyFont="1" applyFill="1" applyBorder="1" applyProtection="1"/>
    <xf numFmtId="0" fontId="35" fillId="5" borderId="27" xfId="3" applyFont="1" applyFill="1" applyBorder="1" applyAlignment="1" applyProtection="1">
      <alignment vertical="center"/>
    </xf>
    <xf numFmtId="0" fontId="39" fillId="5" borderId="0" xfId="3" applyFont="1" applyFill="1" applyBorder="1" applyAlignment="1" applyProtection="1">
      <alignment horizontal="center" vertical="center" wrapText="1"/>
    </xf>
    <xf numFmtId="0" fontId="7" fillId="5" borderId="0" xfId="3" applyFont="1" applyFill="1" applyBorder="1" applyAlignment="1" applyProtection="1">
      <alignment horizontal="right" vertical="center"/>
    </xf>
    <xf numFmtId="171" fontId="7" fillId="5" borderId="0" xfId="3" applyNumberFormat="1" applyFont="1" applyFill="1" applyBorder="1" applyAlignment="1" applyProtection="1">
      <alignment horizontal="center" vertical="center" wrapText="1"/>
    </xf>
    <xf numFmtId="0" fontId="33" fillId="5" borderId="0" xfId="0" applyFont="1" applyFill="1" applyBorder="1" applyProtection="1"/>
    <xf numFmtId="0" fontId="12" fillId="5" borderId="0" xfId="0" applyFont="1" applyFill="1" applyBorder="1" applyProtection="1"/>
    <xf numFmtId="0" fontId="14" fillId="0" borderId="0" xfId="0" applyFont="1" applyProtection="1"/>
    <xf numFmtId="0" fontId="44" fillId="11" borderId="0" xfId="0" applyFont="1" applyFill="1" applyBorder="1" applyAlignment="1" applyProtection="1">
      <alignment horizontal="left" wrapText="1"/>
    </xf>
    <xf numFmtId="0" fontId="33"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 fillId="0" borderId="0" xfId="0" applyFont="1" applyAlignment="1" applyProtection="1">
      <alignment horizontal="left"/>
    </xf>
    <xf numFmtId="0" fontId="35" fillId="5" borderId="0" xfId="3" applyFont="1" applyFill="1" applyBorder="1" applyAlignment="1" applyProtection="1">
      <alignment vertical="center"/>
    </xf>
    <xf numFmtId="0" fontId="8" fillId="0" borderId="0" xfId="0" applyFont="1" applyBorder="1" applyProtection="1"/>
    <xf numFmtId="0" fontId="38" fillId="0" borderId="15" xfId="3" applyFont="1" applyFill="1" applyBorder="1" applyAlignment="1" applyProtection="1">
      <alignment horizontal="center" vertical="center" wrapText="1"/>
    </xf>
    <xf numFmtId="0" fontId="38" fillId="0" borderId="6" xfId="3" applyFont="1" applyFill="1" applyBorder="1" applyAlignment="1" applyProtection="1">
      <alignment horizontal="center" vertical="center" wrapText="1"/>
    </xf>
    <xf numFmtId="0" fontId="8" fillId="0" borderId="27" xfId="0" applyFont="1" applyBorder="1" applyProtection="1"/>
    <xf numFmtId="0" fontId="38" fillId="28" borderId="18" xfId="3" applyFont="1" applyFill="1" applyBorder="1" applyAlignment="1" applyProtection="1">
      <alignment horizontal="center" vertical="center" wrapText="1"/>
    </xf>
    <xf numFmtId="10" fontId="32" fillId="11" borderId="0" xfId="0" applyNumberFormat="1" applyFont="1" applyFill="1" applyBorder="1" applyAlignment="1" applyProtection="1">
      <alignment horizontal="right"/>
    </xf>
    <xf numFmtId="0" fontId="14" fillId="0" borderId="0" xfId="3" applyFont="1" applyFill="1" applyAlignment="1" applyProtection="1">
      <alignment horizontal="left" vertical="center"/>
    </xf>
    <xf numFmtId="4" fontId="14" fillId="0" borderId="0" xfId="3" applyNumberFormat="1" applyFont="1" applyFill="1" applyBorder="1" applyAlignment="1" applyProtection="1">
      <alignment vertical="center"/>
    </xf>
    <xf numFmtId="0" fontId="14" fillId="0" borderId="0" xfId="3" applyFont="1" applyFill="1" applyAlignment="1" applyProtection="1">
      <alignment vertical="center"/>
    </xf>
    <xf numFmtId="0" fontId="14" fillId="0" borderId="0" xfId="3" applyFont="1" applyAlignment="1" applyProtection="1">
      <alignment vertical="center"/>
    </xf>
    <xf numFmtId="4" fontId="14" fillId="8" borderId="0" xfId="0" applyNumberFormat="1" applyFont="1" applyFill="1" applyBorder="1" applyAlignment="1" applyProtection="1">
      <alignment horizontal="center" vertical="center"/>
    </xf>
    <xf numFmtId="4" fontId="14" fillId="8" borderId="0" xfId="0" applyNumberFormat="1" applyFont="1" applyFill="1" applyBorder="1" applyAlignment="1" applyProtection="1">
      <alignment vertical="center"/>
    </xf>
    <xf numFmtId="0" fontId="21" fillId="0" borderId="0" xfId="0" applyFont="1" applyProtection="1"/>
    <xf numFmtId="10" fontId="15" fillId="3" borderId="3" xfId="3" applyNumberFormat="1" applyFont="1" applyFill="1" applyBorder="1" applyAlignment="1" applyProtection="1">
      <alignment horizontal="center" vertical="center" wrapText="1"/>
    </xf>
    <xf numFmtId="0" fontId="14" fillId="5" borderId="0" xfId="3" applyFont="1" applyFill="1" applyAlignment="1" applyProtection="1">
      <alignment vertical="center"/>
    </xf>
    <xf numFmtId="0" fontId="14" fillId="5" borderId="0" xfId="3" applyFont="1" applyFill="1" applyAlignment="1" applyProtection="1">
      <alignment vertical="center" wrapText="1"/>
    </xf>
    <xf numFmtId="0" fontId="14" fillId="0" borderId="0" xfId="0" applyFont="1" applyAlignment="1" applyProtection="1">
      <alignment horizontal="left" vertical="center"/>
    </xf>
    <xf numFmtId="0" fontId="15" fillId="0" borderId="0" xfId="3" applyFont="1" applyFill="1" applyAlignment="1" applyProtection="1">
      <alignment vertical="center"/>
    </xf>
    <xf numFmtId="2" fontId="14" fillId="0" borderId="0" xfId="3" applyNumberFormat="1" applyFont="1" applyFill="1" applyAlignment="1" applyProtection="1">
      <alignment vertical="center"/>
    </xf>
    <xf numFmtId="44" fontId="14" fillId="19" borderId="0" xfId="3" applyNumberFormat="1" applyFont="1" applyFill="1" applyBorder="1" applyAlignment="1" applyProtection="1">
      <alignment horizontal="center" vertical="center" wrapText="1"/>
    </xf>
    <xf numFmtId="0" fontId="15" fillId="19" borderId="0" xfId="0" applyFont="1" applyFill="1" applyBorder="1" applyAlignment="1" applyProtection="1">
      <alignment vertical="center" wrapText="1"/>
    </xf>
    <xf numFmtId="0" fontId="15" fillId="5" borderId="0" xfId="3" applyFont="1" applyFill="1" applyBorder="1" applyAlignment="1" applyProtection="1">
      <alignment vertical="center" wrapText="1"/>
    </xf>
    <xf numFmtId="0" fontId="31" fillId="15" borderId="0" xfId="0" applyFont="1" applyFill="1" applyProtection="1"/>
    <xf numFmtId="2" fontId="31" fillId="5" borderId="3" xfId="0" applyNumberFormat="1" applyFont="1" applyFill="1" applyBorder="1" applyAlignment="1" applyProtection="1">
      <alignment horizontal="center" vertical="center"/>
    </xf>
    <xf numFmtId="4" fontId="31" fillId="31" borderId="3" xfId="0" applyNumberFormat="1" applyFont="1" applyFill="1" applyBorder="1" applyAlignment="1" applyProtection="1">
      <alignment horizontal="center" vertical="center"/>
    </xf>
    <xf numFmtId="4" fontId="24" fillId="32" borderId="3" xfId="0" applyNumberFormat="1" applyFont="1" applyFill="1" applyBorder="1" applyAlignment="1" applyProtection="1">
      <alignment horizontal="center" vertical="center"/>
    </xf>
    <xf numFmtId="0" fontId="51" fillId="5" borderId="20" xfId="0" applyFont="1" applyFill="1" applyBorder="1" applyAlignment="1" applyProtection="1">
      <alignment horizontal="center" vertical="center"/>
    </xf>
    <xf numFmtId="4" fontId="51" fillId="5" borderId="20" xfId="0" applyNumberFormat="1" applyFont="1" applyFill="1" applyBorder="1" applyAlignment="1" applyProtection="1">
      <alignment horizontal="left" vertical="center" wrapText="1"/>
    </xf>
    <xf numFmtId="4" fontId="31" fillId="31" borderId="20" xfId="0" applyNumberFormat="1" applyFont="1" applyFill="1" applyBorder="1" applyAlignment="1" applyProtection="1">
      <alignment horizontal="center" vertical="center"/>
    </xf>
    <xf numFmtId="4" fontId="24" fillId="0" borderId="20" xfId="0" applyNumberFormat="1" applyFont="1" applyFill="1" applyBorder="1" applyAlignment="1" applyProtection="1">
      <alignment horizontal="center" vertical="center"/>
    </xf>
    <xf numFmtId="4" fontId="31" fillId="31" borderId="0" xfId="0" applyNumberFormat="1" applyFont="1" applyFill="1" applyBorder="1" applyAlignment="1" applyProtection="1">
      <alignment horizontal="left" vertical="center"/>
    </xf>
    <xf numFmtId="2" fontId="31" fillId="5" borderId="0" xfId="0" applyNumberFormat="1" applyFont="1" applyFill="1" applyBorder="1" applyAlignment="1" applyProtection="1">
      <alignment horizontal="center" vertical="center"/>
    </xf>
    <xf numFmtId="4" fontId="31" fillId="31"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vertical="center"/>
    </xf>
    <xf numFmtId="0" fontId="14" fillId="5" borderId="0" xfId="3" applyFont="1" applyFill="1" applyBorder="1" applyAlignment="1" applyProtection="1">
      <alignment horizontal="right" vertical="center"/>
    </xf>
    <xf numFmtId="0" fontId="14" fillId="5" borderId="0" xfId="3" applyFont="1" applyFill="1" applyProtection="1"/>
    <xf numFmtId="0" fontId="15" fillId="5" borderId="0" xfId="3" applyFont="1" applyFill="1" applyBorder="1" applyAlignment="1" applyProtection="1">
      <alignment horizontal="center" vertical="center"/>
    </xf>
    <xf numFmtId="0" fontId="15" fillId="5" borderId="35" xfId="3" applyFont="1" applyFill="1" applyBorder="1" applyAlignment="1" applyProtection="1">
      <alignment horizontal="center" vertical="center"/>
    </xf>
    <xf numFmtId="0" fontId="15" fillId="0" borderId="7" xfId="3" applyFont="1" applyBorder="1" applyAlignment="1" applyProtection="1">
      <alignment horizontal="center" vertical="center"/>
    </xf>
    <xf numFmtId="0" fontId="15"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wrapText="1"/>
    </xf>
    <xf numFmtId="0" fontId="15" fillId="7" borderId="3" xfId="3" applyFont="1" applyFill="1" applyBorder="1" applyAlignment="1" applyProtection="1">
      <alignment horizontal="center" vertical="center" wrapText="1"/>
    </xf>
    <xf numFmtId="10" fontId="14" fillId="5" borderId="2" xfId="2" applyNumberFormat="1" applyFont="1" applyFill="1" applyBorder="1" applyAlignment="1" applyProtection="1">
      <alignment horizontal="center" vertical="center" wrapText="1"/>
    </xf>
    <xf numFmtId="4" fontId="12" fillId="0" borderId="3" xfId="3" applyNumberFormat="1" applyFont="1" applyFill="1" applyBorder="1" applyAlignment="1" applyProtection="1">
      <alignment horizontal="right" vertical="center" indent="1"/>
    </xf>
    <xf numFmtId="4" fontId="12" fillId="5" borderId="3" xfId="3" applyNumberFormat="1" applyFont="1" applyFill="1" applyBorder="1" applyAlignment="1" applyProtection="1">
      <alignment horizontal="right" vertical="center" indent="1"/>
    </xf>
    <xf numFmtId="4" fontId="14" fillId="5" borderId="3" xfId="3" applyNumberFormat="1" applyFont="1" applyFill="1" applyBorder="1" applyAlignment="1" applyProtection="1">
      <alignment horizontal="right" vertical="center" indent="1"/>
    </xf>
    <xf numFmtId="0" fontId="12" fillId="5" borderId="0" xfId="3" applyFont="1" applyFill="1" applyBorder="1" applyAlignment="1" applyProtection="1">
      <alignment horizontal="center" vertical="center"/>
    </xf>
    <xf numFmtId="4" fontId="12" fillId="5" borderId="0" xfId="3" applyNumberFormat="1" applyFont="1" applyFill="1" applyBorder="1" applyAlignment="1" applyProtection="1">
      <alignment horizontal="left" vertical="center" wrapText="1"/>
    </xf>
    <xf numFmtId="4" fontId="12" fillId="5" borderId="0" xfId="3" applyNumberFormat="1" applyFont="1" applyFill="1" applyBorder="1" applyAlignment="1" applyProtection="1">
      <alignment horizontal="right" vertical="center" indent="1"/>
    </xf>
    <xf numFmtId="4" fontId="14" fillId="5" borderId="0" xfId="3" applyNumberFormat="1" applyFont="1" applyFill="1" applyBorder="1" applyAlignment="1" applyProtection="1">
      <alignment horizontal="right" vertical="center" indent="1"/>
    </xf>
    <xf numFmtId="166" fontId="15" fillId="5" borderId="0" xfId="3" applyNumberFormat="1" applyFont="1" applyFill="1" applyBorder="1" applyAlignment="1" applyProtection="1">
      <alignment horizontal="right" vertical="center" indent="1"/>
    </xf>
    <xf numFmtId="0" fontId="31" fillId="0" borderId="0" xfId="0" applyFont="1" applyBorder="1" applyProtection="1"/>
    <xf numFmtId="0" fontId="24" fillId="0" borderId="0" xfId="0" applyFont="1" applyBorder="1" applyAlignment="1" applyProtection="1">
      <alignment horizontal="center" vertical="center" wrapText="1"/>
    </xf>
    <xf numFmtId="4" fontId="31" fillId="0" borderId="0" xfId="0" applyNumberFormat="1" applyFont="1" applyBorder="1" applyAlignment="1" applyProtection="1">
      <alignment vertical="center"/>
    </xf>
    <xf numFmtId="0" fontId="31" fillId="0" borderId="0" xfId="0" applyFont="1" applyProtection="1"/>
    <xf numFmtId="0" fontId="15" fillId="0" borderId="0" xfId="0" applyFont="1" applyBorder="1" applyAlignment="1" applyProtection="1">
      <alignment horizontal="center" vertical="center" wrapText="1"/>
    </xf>
    <xf numFmtId="4" fontId="14" fillId="0" borderId="0" xfId="0" applyNumberFormat="1" applyFont="1" applyBorder="1" applyAlignment="1" applyProtection="1">
      <alignment vertical="center"/>
    </xf>
    <xf numFmtId="0" fontId="14" fillId="0" borderId="1" xfId="3" applyFont="1" applyBorder="1" applyAlignment="1" applyProtection="1">
      <alignment horizontal="center" vertical="center"/>
    </xf>
    <xf numFmtId="0" fontId="14" fillId="0" borderId="3" xfId="3" applyFont="1" applyBorder="1" applyAlignment="1" applyProtection="1">
      <alignment horizontal="left" vertical="center"/>
    </xf>
    <xf numFmtId="49" fontId="14" fillId="0" borderId="0" xfId="3" applyNumberFormat="1" applyFont="1" applyFill="1" applyBorder="1" applyAlignment="1" applyProtection="1">
      <alignment horizontal="center" wrapText="1"/>
    </xf>
    <xf numFmtId="0" fontId="15" fillId="0" borderId="17" xfId="3" applyFont="1" applyBorder="1" applyAlignment="1" applyProtection="1">
      <alignment vertical="center"/>
    </xf>
    <xf numFmtId="0" fontId="15" fillId="0" borderId="17" xfId="3" applyFont="1" applyBorder="1" applyAlignment="1" applyProtection="1">
      <alignment horizontal="center" vertical="center"/>
    </xf>
    <xf numFmtId="0" fontId="14" fillId="2" borderId="3" xfId="3" applyFont="1" applyFill="1" applyBorder="1" applyAlignment="1" applyProtection="1">
      <alignment horizontal="center" vertical="center"/>
    </xf>
    <xf numFmtId="0" fontId="14" fillId="2" borderId="3" xfId="3" applyFont="1" applyFill="1" applyBorder="1" applyAlignment="1" applyProtection="1">
      <alignment horizontal="left" vertical="center"/>
    </xf>
    <xf numFmtId="0" fontId="15" fillId="4" borderId="3" xfId="3" applyFont="1" applyFill="1" applyBorder="1" applyAlignment="1" applyProtection="1">
      <alignment horizontal="center" vertical="center"/>
    </xf>
    <xf numFmtId="164" fontId="15" fillId="5" borderId="3" xfId="1" applyFont="1" applyFill="1" applyBorder="1" applyAlignment="1" applyProtection="1">
      <alignment horizontal="right" vertical="center" indent="3"/>
    </xf>
    <xf numFmtId="4" fontId="51" fillId="5" borderId="3" xfId="0" applyNumberFormat="1" applyFont="1" applyFill="1" applyBorder="1" applyAlignment="1" applyProtection="1">
      <alignment horizontal="center" vertical="center"/>
    </xf>
    <xf numFmtId="4" fontId="51" fillId="5" borderId="3" xfId="0" applyNumberFormat="1" applyFont="1" applyFill="1" applyBorder="1" applyAlignment="1" applyProtection="1">
      <alignment horizontal="left" vertical="center" wrapText="1"/>
    </xf>
    <xf numFmtId="0" fontId="29" fillId="0" borderId="0" xfId="0" applyFont="1" applyFill="1" applyBorder="1" applyProtection="1"/>
    <xf numFmtId="0" fontId="21" fillId="16" borderId="0" xfId="0" applyFont="1" applyFill="1" applyBorder="1" applyAlignment="1" applyProtection="1">
      <alignment horizontal="center" wrapText="1"/>
    </xf>
    <xf numFmtId="0" fontId="21" fillId="16" borderId="0" xfId="0" applyFont="1" applyFill="1" applyBorder="1" applyProtection="1"/>
    <xf numFmtId="0" fontId="21" fillId="16" borderId="3" xfId="0" applyFont="1" applyFill="1" applyBorder="1" applyAlignment="1" applyProtection="1">
      <alignment horizontal="center" vertical="center" wrapText="1"/>
    </xf>
    <xf numFmtId="0" fontId="25" fillId="16" borderId="0" xfId="0" applyFont="1" applyFill="1" applyBorder="1" applyAlignment="1" applyProtection="1">
      <alignment wrapText="1"/>
    </xf>
    <xf numFmtId="0" fontId="14" fillId="0" borderId="0" xfId="0" applyFont="1" applyBorder="1" applyAlignment="1" applyProtection="1"/>
    <xf numFmtId="0" fontId="62" fillId="11" borderId="0" xfId="0" applyFont="1" applyFill="1" applyBorder="1" applyAlignment="1" applyProtection="1">
      <alignment vertical="center" wrapText="1"/>
    </xf>
    <xf numFmtId="0" fontId="4" fillId="0" borderId="0" xfId="0" applyFont="1" applyProtection="1"/>
    <xf numFmtId="0" fontId="62" fillId="11" borderId="0" xfId="0" applyFont="1" applyFill="1" applyBorder="1" applyAlignment="1" applyProtection="1">
      <alignment horizontal="left" vertical="center" wrapText="1"/>
    </xf>
    <xf numFmtId="4" fontId="12" fillId="11" borderId="0" xfId="0" applyNumberFormat="1" applyFont="1" applyFill="1" applyBorder="1" applyAlignment="1" applyProtection="1">
      <alignment horizontal="center" vertical="center"/>
    </xf>
    <xf numFmtId="4" fontId="12" fillId="11" borderId="0" xfId="0" applyNumberFormat="1" applyFont="1" applyFill="1" applyBorder="1" applyAlignment="1" applyProtection="1">
      <alignment horizontal="right" vertical="center"/>
    </xf>
    <xf numFmtId="4" fontId="12" fillId="0" borderId="0" xfId="0" applyNumberFormat="1" applyFont="1" applyAlignment="1" applyProtection="1">
      <alignment horizontal="right" vertical="center" wrapText="1"/>
    </xf>
    <xf numFmtId="0" fontId="4" fillId="0" borderId="0" xfId="0" applyFont="1" applyAlignment="1" applyProtection="1">
      <alignment horizontal="right"/>
    </xf>
    <xf numFmtId="0" fontId="4" fillId="11" borderId="0" xfId="0" applyFont="1" applyFill="1" applyBorder="1" applyAlignment="1" applyProtection="1">
      <alignment horizontal="right"/>
    </xf>
    <xf numFmtId="0" fontId="12" fillId="0" borderId="0" xfId="0" applyFont="1" applyAlignment="1" applyProtection="1">
      <alignment vertical="center"/>
    </xf>
    <xf numFmtId="0" fontId="12" fillId="0" borderId="0" xfId="0" applyFont="1" applyProtection="1"/>
    <xf numFmtId="0" fontId="14" fillId="0" borderId="0" xfId="0" applyFont="1" applyAlignment="1" applyProtection="1">
      <alignment vertical="top"/>
    </xf>
    <xf numFmtId="0" fontId="32" fillId="11" borderId="0" xfId="0" applyFont="1" applyFill="1" applyBorder="1" applyAlignment="1" applyProtection="1">
      <alignment vertical="center" wrapText="1"/>
    </xf>
    <xf numFmtId="0" fontId="14" fillId="0" borderId="0" xfId="0" applyFont="1" applyAlignment="1" applyProtection="1">
      <alignment vertical="center"/>
    </xf>
    <xf numFmtId="0" fontId="25" fillId="16" borderId="0" xfId="0" applyFont="1" applyFill="1" applyBorder="1" applyAlignment="1" applyProtection="1">
      <alignment vertical="center"/>
    </xf>
    <xf numFmtId="0" fontId="21" fillId="16" borderId="0" xfId="0" applyFont="1" applyFill="1" applyBorder="1" applyAlignment="1" applyProtection="1">
      <alignment horizontal="right" wrapText="1"/>
    </xf>
    <xf numFmtId="49" fontId="21" fillId="0" borderId="40" xfId="0" applyNumberFormat="1" applyFont="1" applyFill="1" applyBorder="1" applyAlignment="1" applyProtection="1">
      <alignment horizontal="center" vertical="center" wrapText="1"/>
    </xf>
    <xf numFmtId="14" fontId="21" fillId="0" borderId="42" xfId="0" applyNumberFormat="1" applyFont="1" applyFill="1" applyBorder="1" applyAlignment="1" applyProtection="1">
      <alignment horizontal="center" vertical="center" wrapText="1"/>
    </xf>
    <xf numFmtId="0" fontId="14" fillId="0" borderId="42" xfId="0" applyFont="1" applyFill="1" applyBorder="1" applyAlignment="1" applyProtection="1">
      <alignment horizontal="center" vertical="center"/>
    </xf>
    <xf numFmtId="0" fontId="14" fillId="0" borderId="5" xfId="0" applyFont="1" applyFill="1" applyBorder="1" applyAlignment="1" applyProtection="1">
      <alignment horizontal="center" vertical="center"/>
    </xf>
    <xf numFmtId="10" fontId="21" fillId="16" borderId="42" xfId="0" applyNumberFormat="1" applyFont="1" applyFill="1" applyBorder="1" applyAlignment="1" applyProtection="1">
      <alignment horizontal="center" vertical="center" wrapText="1"/>
    </xf>
    <xf numFmtId="10" fontId="14" fillId="0" borderId="46" xfId="0" applyNumberFormat="1" applyFont="1" applyFill="1" applyBorder="1" applyAlignment="1" applyProtection="1">
      <alignment horizontal="center"/>
    </xf>
    <xf numFmtId="0" fontId="21" fillId="16" borderId="0" xfId="0" applyFont="1" applyFill="1" applyBorder="1" applyAlignment="1" applyProtection="1">
      <alignment horizontal="center" vertical="center"/>
    </xf>
    <xf numFmtId="0" fontId="21"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166" fontId="30" fillId="0" borderId="0" xfId="0" applyNumberFormat="1" applyFont="1" applyFill="1" applyBorder="1" applyAlignment="1" applyProtection="1">
      <alignment horizontal="center" vertical="center"/>
    </xf>
    <xf numFmtId="166" fontId="51" fillId="0" borderId="0" xfId="0" applyNumberFormat="1" applyFont="1" applyFill="1" applyBorder="1" applyAlignment="1" applyProtection="1">
      <alignment horizontal="center" vertical="center"/>
    </xf>
    <xf numFmtId="166" fontId="51" fillId="16" borderId="0" xfId="0" applyNumberFormat="1" applyFont="1" applyFill="1" applyBorder="1" applyAlignment="1" applyProtection="1">
      <alignment horizontal="center" vertical="center"/>
    </xf>
    <xf numFmtId="4" fontId="25" fillId="16" borderId="0" xfId="0" applyNumberFormat="1" applyFont="1" applyFill="1" applyBorder="1" applyAlignment="1" applyProtection="1">
      <alignment horizontal="right" vertical="center"/>
    </xf>
    <xf numFmtId="166" fontId="30" fillId="0" borderId="0" xfId="0" applyNumberFormat="1" applyFont="1" applyFill="1" applyBorder="1" applyAlignment="1" applyProtection="1">
      <alignment horizontal="center" vertical="center" wrapText="1"/>
    </xf>
    <xf numFmtId="0" fontId="51" fillId="16" borderId="0" xfId="0" applyFont="1" applyFill="1" applyBorder="1" applyAlignment="1" applyProtection="1">
      <alignment horizontal="center" vertical="center"/>
    </xf>
    <xf numFmtId="0" fontId="51" fillId="16" borderId="0" xfId="0" applyFont="1" applyFill="1" applyBorder="1" applyAlignment="1" applyProtection="1">
      <alignment horizontal="left" vertical="center" wrapText="1"/>
    </xf>
    <xf numFmtId="164" fontId="30" fillId="16" borderId="0" xfId="0" applyNumberFormat="1" applyFont="1" applyFill="1" applyBorder="1" applyAlignment="1" applyProtection="1">
      <alignment horizontal="center" vertical="center"/>
    </xf>
    <xf numFmtId="4" fontId="51" fillId="16" borderId="0" xfId="0" applyNumberFormat="1" applyFont="1" applyFill="1" applyBorder="1" applyAlignment="1" applyProtection="1">
      <alignment horizontal="center" vertical="center"/>
    </xf>
    <xf numFmtId="0" fontId="25" fillId="0" borderId="0" xfId="0" applyFont="1" applyFill="1" applyBorder="1" applyAlignment="1" applyProtection="1">
      <alignment vertical="center"/>
    </xf>
    <xf numFmtId="2" fontId="51" fillId="16" borderId="0" xfId="0" applyNumberFormat="1" applyFont="1" applyFill="1" applyBorder="1" applyAlignment="1" applyProtection="1">
      <alignment horizontal="center" vertical="center"/>
    </xf>
    <xf numFmtId="0" fontId="21" fillId="16" borderId="44" xfId="0" applyFont="1" applyFill="1" applyBorder="1" applyAlignment="1" applyProtection="1">
      <alignment horizontal="center" vertical="center"/>
    </xf>
    <xf numFmtId="0" fontId="21" fillId="16" borderId="44" xfId="0" applyFont="1" applyFill="1" applyBorder="1" applyAlignment="1" applyProtection="1">
      <alignment horizontal="left" vertical="center" wrapText="1"/>
    </xf>
    <xf numFmtId="0" fontId="21" fillId="19" borderId="44" xfId="0" applyFont="1" applyFill="1" applyBorder="1" applyAlignment="1" applyProtection="1">
      <alignment horizontal="center" vertical="center" wrapText="1"/>
    </xf>
    <xf numFmtId="0" fontId="21" fillId="16" borderId="0" xfId="0" applyFont="1" applyFill="1" applyBorder="1" applyAlignment="1" applyProtection="1">
      <alignment horizontal="left" vertical="center" wrapText="1"/>
    </xf>
    <xf numFmtId="0" fontId="21" fillId="19" borderId="0" xfId="0" applyFont="1" applyFill="1" applyBorder="1" applyAlignment="1" applyProtection="1">
      <alignment horizontal="center" vertical="center" wrapText="1"/>
    </xf>
    <xf numFmtId="10" fontId="21" fillId="0" borderId="0" xfId="0" applyNumberFormat="1" applyFont="1" applyFill="1" applyBorder="1" applyAlignment="1" applyProtection="1">
      <alignment horizontal="center" vertical="center" wrapText="1"/>
    </xf>
    <xf numFmtId="3" fontId="21" fillId="0" borderId="0"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 fontId="29" fillId="0" borderId="0" xfId="0" applyNumberFormat="1" applyFont="1" applyFill="1" applyBorder="1" applyProtection="1"/>
    <xf numFmtId="0" fontId="21" fillId="20" borderId="0" xfId="0" applyFont="1" applyFill="1" applyBorder="1" applyAlignment="1" applyProtection="1">
      <alignment horizontal="center" vertical="center"/>
    </xf>
    <xf numFmtId="0" fontId="51" fillId="20" borderId="0" xfId="0" applyFont="1" applyFill="1" applyBorder="1" applyAlignment="1" applyProtection="1">
      <alignment horizontal="left" vertical="center" wrapText="1"/>
    </xf>
    <xf numFmtId="0" fontId="21" fillId="20" borderId="0" xfId="0" applyFont="1" applyFill="1" applyBorder="1" applyAlignment="1" applyProtection="1">
      <alignment horizontal="center" vertical="center" wrapText="1"/>
    </xf>
    <xf numFmtId="14" fontId="21" fillId="20" borderId="0" xfId="0" applyNumberFormat="1" applyFont="1" applyFill="1" applyBorder="1" applyAlignment="1" applyProtection="1">
      <alignment horizontal="center" vertical="center" wrapText="1"/>
    </xf>
    <xf numFmtId="3" fontId="21" fillId="16" borderId="0" xfId="0" applyNumberFormat="1" applyFont="1" applyFill="1" applyBorder="1" applyAlignment="1" applyProtection="1">
      <alignment horizontal="center" vertical="center"/>
    </xf>
    <xf numFmtId="44" fontId="21" fillId="19" borderId="0" xfId="0" applyNumberFormat="1" applyFont="1" applyFill="1" applyBorder="1" applyAlignment="1" applyProtection="1"/>
    <xf numFmtId="0" fontId="29" fillId="0" borderId="0" xfId="0" applyFont="1" applyFill="1" applyBorder="1" applyAlignment="1" applyProtection="1"/>
    <xf numFmtId="0" fontId="55" fillId="0" borderId="0" xfId="0" applyFont="1" applyFill="1" applyBorder="1" applyAlignment="1" applyProtection="1"/>
    <xf numFmtId="0" fontId="52" fillId="16" borderId="60" xfId="0" applyFont="1" applyFill="1" applyBorder="1" applyProtection="1"/>
    <xf numFmtId="0" fontId="56" fillId="16" borderId="60" xfId="0" applyFont="1" applyFill="1" applyBorder="1" applyProtection="1"/>
    <xf numFmtId="4" fontId="57" fillId="16" borderId="60" xfId="0" applyNumberFormat="1" applyFont="1" applyFill="1" applyBorder="1" applyProtection="1"/>
    <xf numFmtId="0" fontId="56" fillId="16" borderId="0" xfId="0" applyFont="1" applyFill="1" applyBorder="1" applyProtection="1"/>
    <xf numFmtId="4" fontId="57" fillId="16" borderId="0" xfId="0" applyNumberFormat="1" applyFont="1" applyFill="1" applyBorder="1" applyProtection="1"/>
    <xf numFmtId="0" fontId="58" fillId="11" borderId="0" xfId="0" applyFont="1" applyFill="1" applyBorder="1" applyAlignment="1" applyProtection="1">
      <alignment horizontal="left" vertical="center"/>
    </xf>
    <xf numFmtId="166" fontId="51" fillId="16" borderId="79" xfId="0" applyNumberFormat="1" applyFont="1" applyFill="1" applyBorder="1" applyAlignment="1" applyProtection="1">
      <alignment horizontal="center" vertical="center"/>
    </xf>
    <xf numFmtId="0" fontId="25" fillId="16" borderId="0" xfId="0" applyFont="1" applyFill="1" applyBorder="1" applyAlignment="1" applyProtection="1">
      <alignment horizontal="center" vertical="center"/>
    </xf>
    <xf numFmtId="10" fontId="19" fillId="0" borderId="42" xfId="0" applyNumberFormat="1"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0" fontId="19" fillId="0" borderId="42" xfId="0" applyFont="1" applyFill="1" applyBorder="1" applyAlignment="1" applyProtection="1">
      <alignment horizontal="left" vertical="center" wrapText="1"/>
    </xf>
    <xf numFmtId="10" fontId="19" fillId="16" borderId="0" xfId="0" applyNumberFormat="1" applyFont="1" applyFill="1" applyBorder="1" applyAlignment="1" applyProtection="1">
      <alignment horizontal="left" vertical="center"/>
    </xf>
    <xf numFmtId="10" fontId="19" fillId="0" borderId="0" xfId="0" applyNumberFormat="1" applyFont="1" applyFill="1" applyBorder="1" applyAlignment="1" applyProtection="1">
      <alignment horizontal="left" vertical="center"/>
    </xf>
    <xf numFmtId="4" fontId="14" fillId="0" borderId="0" xfId="0" applyNumberFormat="1" applyFont="1" applyFill="1" applyBorder="1" applyProtection="1"/>
    <xf numFmtId="165" fontId="21" fillId="16" borderId="0" xfId="0" applyNumberFormat="1" applyFont="1" applyFill="1" applyBorder="1" applyAlignment="1" applyProtection="1">
      <alignment horizontal="center" vertical="center"/>
    </xf>
    <xf numFmtId="0" fontId="22" fillId="16" borderId="0" xfId="0" applyFont="1" applyFill="1" applyBorder="1" applyAlignment="1" applyProtection="1">
      <alignment vertical="center"/>
    </xf>
    <xf numFmtId="0" fontId="27" fillId="16" borderId="0" xfId="0" applyFont="1" applyFill="1" applyBorder="1" applyAlignment="1" applyProtection="1">
      <alignment horizontal="right" vertical="center" wrapText="1"/>
    </xf>
    <xf numFmtId="4" fontId="28" fillId="0" borderId="0" xfId="0" applyNumberFormat="1" applyFont="1" applyFill="1" applyBorder="1" applyAlignment="1" applyProtection="1">
      <alignment horizontal="right" vertical="center" wrapText="1"/>
    </xf>
    <xf numFmtId="10" fontId="22" fillId="16" borderId="0" xfId="0" applyNumberFormat="1" applyFont="1" applyFill="1" applyBorder="1" applyAlignment="1" applyProtection="1">
      <alignment horizontal="left" vertical="center"/>
    </xf>
    <xf numFmtId="10" fontId="22" fillId="0" borderId="0" xfId="0" applyNumberFormat="1" applyFont="1" applyFill="1" applyBorder="1" applyAlignment="1" applyProtection="1">
      <alignment horizontal="left" vertical="center"/>
    </xf>
    <xf numFmtId="0" fontId="22" fillId="0" borderId="42" xfId="0" applyFont="1" applyFill="1" applyBorder="1" applyAlignment="1" applyProtection="1">
      <alignment horizontal="center" vertical="center" wrapText="1"/>
    </xf>
    <xf numFmtId="0" fontId="23" fillId="0" borderId="4" xfId="0" applyFont="1" applyFill="1" applyBorder="1" applyAlignment="1" applyProtection="1">
      <alignment vertical="center" wrapText="1"/>
    </xf>
    <xf numFmtId="0" fontId="22" fillId="0" borderId="4" xfId="0" quotePrefix="1" applyFont="1" applyFill="1" applyBorder="1" applyAlignment="1" applyProtection="1">
      <alignment vertical="center" wrapText="1"/>
    </xf>
    <xf numFmtId="0" fontId="22" fillId="0" borderId="3" xfId="0" applyFont="1" applyFill="1" applyBorder="1" applyAlignment="1" applyProtection="1">
      <alignment vertical="center" wrapText="1"/>
    </xf>
    <xf numFmtId="0" fontId="30" fillId="16" borderId="0" xfId="0"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10" fontId="19" fillId="0" borderId="42" xfId="0" applyNumberFormat="1" applyFont="1" applyFill="1" applyBorder="1" applyAlignment="1" applyProtection="1">
      <alignment horizontal="left" vertical="center" wrapText="1"/>
    </xf>
    <xf numFmtId="165" fontId="14" fillId="0" borderId="0" xfId="0" applyNumberFormat="1" applyFont="1" applyFill="1" applyBorder="1" applyProtection="1"/>
    <xf numFmtId="0" fontId="14" fillId="0" borderId="0" xfId="3" applyFont="1" applyFill="1" applyProtection="1"/>
    <xf numFmtId="0" fontId="14" fillId="0" borderId="0" xfId="3" applyFont="1" applyProtection="1"/>
    <xf numFmtId="0" fontId="14" fillId="9" borderId="3" xfId="3" applyNumberFormat="1" applyFont="1" applyFill="1" applyBorder="1" applyAlignment="1" applyProtection="1">
      <alignment horizontal="center" vertical="center" wrapText="1"/>
    </xf>
    <xf numFmtId="49" fontId="14" fillId="9" borderId="3" xfId="3" applyNumberFormat="1" applyFont="1" applyFill="1" applyBorder="1" applyAlignment="1" applyProtection="1">
      <alignment horizontal="center" vertical="center" wrapText="1"/>
    </xf>
    <xf numFmtId="14" fontId="14" fillId="9" borderId="3"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xf>
    <xf numFmtId="0" fontId="12" fillId="11" borderId="0" xfId="0" applyFont="1" applyFill="1" applyBorder="1" applyAlignment="1" applyProtection="1">
      <alignment horizontal="center" vertical="center"/>
    </xf>
    <xf numFmtId="4" fontId="12" fillId="11" borderId="0" xfId="0" applyNumberFormat="1" applyFont="1" applyFill="1" applyBorder="1" applyAlignment="1" applyProtection="1">
      <alignment horizontal="left" vertical="center" wrapText="1"/>
    </xf>
    <xf numFmtId="166" fontId="32" fillId="11" borderId="0" xfId="0" applyNumberFormat="1" applyFont="1" applyFill="1" applyBorder="1" applyAlignment="1" applyProtection="1">
      <alignment horizontal="center" vertical="center"/>
    </xf>
    <xf numFmtId="4" fontId="32" fillId="11" borderId="0" xfId="0" applyNumberFormat="1" applyFont="1" applyFill="1" applyBorder="1" applyAlignment="1" applyProtection="1">
      <alignment horizontal="center" vertical="center"/>
    </xf>
    <xf numFmtId="0" fontId="32" fillId="0" borderId="0" xfId="0" applyFont="1" applyAlignment="1" applyProtection="1">
      <alignment horizontal="center" vertical="center" wrapText="1"/>
    </xf>
    <xf numFmtId="4" fontId="12" fillId="0" borderId="0" xfId="0" applyNumberFormat="1" applyFont="1" applyAlignment="1" applyProtection="1">
      <alignment vertical="center"/>
    </xf>
    <xf numFmtId="4" fontId="14" fillId="8" borderId="0" xfId="0" applyNumberFormat="1" applyFont="1" applyFill="1" applyBorder="1" applyAlignment="1" applyProtection="1">
      <alignment horizontal="center" vertical="top"/>
    </xf>
    <xf numFmtId="4" fontId="14" fillId="8" borderId="0" xfId="0" applyNumberFormat="1" applyFont="1" applyFill="1" applyBorder="1" applyAlignment="1" applyProtection="1">
      <alignment vertical="top"/>
    </xf>
    <xf numFmtId="0" fontId="14" fillId="0" borderId="0" xfId="3" applyFont="1" applyAlignment="1" applyProtection="1">
      <alignment horizontal="left" vertical="center"/>
    </xf>
    <xf numFmtId="0" fontId="15" fillId="0" borderId="0" xfId="3" applyFont="1" applyFill="1" applyProtection="1"/>
    <xf numFmtId="2" fontId="14" fillId="0" borderId="0" xfId="3" applyNumberFormat="1" applyFont="1" applyFill="1" applyProtection="1"/>
    <xf numFmtId="0" fontId="74" fillId="0" borderId="0" xfId="3" applyFont="1" applyFill="1" applyProtection="1"/>
    <xf numFmtId="0" fontId="74" fillId="0" borderId="0" xfId="3" applyFont="1" applyProtection="1"/>
    <xf numFmtId="0" fontId="75" fillId="0" borderId="0" xfId="3" applyFont="1" applyProtection="1"/>
    <xf numFmtId="4" fontId="37" fillId="14" borderId="49" xfId="0" applyNumberFormat="1" applyFont="1" applyFill="1" applyBorder="1" applyAlignment="1" applyProtection="1">
      <alignment horizontal="center" vertic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left" vertical="center" wrapText="1"/>
    </xf>
    <xf numFmtId="0" fontId="76" fillId="0" borderId="3" xfId="0" applyFont="1" applyBorder="1" applyAlignment="1" applyProtection="1">
      <alignment horizontal="center" vertical="center"/>
    </xf>
    <xf numFmtId="4" fontId="76" fillId="0" borderId="3" xfId="0" applyNumberFormat="1" applyFont="1" applyBorder="1" applyAlignment="1" applyProtection="1">
      <alignment horizontal="center" vertical="center"/>
    </xf>
    <xf numFmtId="44" fontId="3" fillId="11" borderId="3" xfId="0" applyNumberFormat="1" applyFont="1" applyFill="1" applyBorder="1" applyAlignment="1" applyProtection="1">
      <alignment horizontal="center" vertical="center"/>
    </xf>
    <xf numFmtId="3" fontId="29" fillId="11" borderId="3" xfId="0" applyNumberFormat="1" applyFont="1" applyFill="1" applyBorder="1" applyAlignment="1" applyProtection="1">
      <alignment horizontal="center" vertical="center"/>
    </xf>
    <xf numFmtId="170" fontId="29" fillId="11" borderId="3" xfId="0" applyNumberFormat="1" applyFont="1" applyFill="1" applyBorder="1" applyAlignment="1" applyProtection="1">
      <alignment horizontal="center" vertical="center" wrapText="1"/>
    </xf>
    <xf numFmtId="0" fontId="3" fillId="0" borderId="20" xfId="0" applyFont="1" applyBorder="1" applyAlignment="1" applyProtection="1">
      <alignment horizontal="center" vertical="center"/>
    </xf>
    <xf numFmtId="0" fontId="3" fillId="0" borderId="20" xfId="0" applyFont="1" applyBorder="1" applyAlignment="1" applyProtection="1">
      <alignment horizontal="left" vertical="center" wrapText="1"/>
    </xf>
    <xf numFmtId="0" fontId="76" fillId="0" borderId="20" xfId="0" applyFont="1" applyBorder="1" applyAlignment="1" applyProtection="1">
      <alignment horizontal="center" vertical="center"/>
    </xf>
    <xf numFmtId="44" fontId="3" fillId="11" borderId="20" xfId="0" applyNumberFormat="1" applyFont="1" applyFill="1" applyBorder="1" applyAlignment="1" applyProtection="1">
      <alignment horizontal="center" vertical="center"/>
    </xf>
    <xf numFmtId="44" fontId="76" fillId="0" borderId="20" xfId="0" applyNumberFormat="1" applyFont="1" applyBorder="1" applyAlignment="1" applyProtection="1">
      <alignment horizontal="center" vertical="center"/>
    </xf>
    <xf numFmtId="3" fontId="65" fillId="11" borderId="0" xfId="0" applyNumberFormat="1" applyFont="1" applyFill="1" applyBorder="1" applyAlignment="1" applyProtection="1">
      <alignment horizontal="right" vertical="center"/>
    </xf>
    <xf numFmtId="164" fontId="77" fillId="29" borderId="10" xfId="1" applyFont="1" applyFill="1" applyBorder="1" applyAlignment="1" applyProtection="1">
      <alignment vertical="center"/>
    </xf>
    <xf numFmtId="0" fontId="3" fillId="0" borderId="0" xfId="0" applyFont="1" applyBorder="1" applyAlignment="1" applyProtection="1">
      <alignment horizontal="center" vertical="center"/>
    </xf>
    <xf numFmtId="0" fontId="3" fillId="0" borderId="0" xfId="0" applyFont="1" applyBorder="1" applyAlignment="1" applyProtection="1">
      <alignment horizontal="left" vertical="center" wrapText="1"/>
    </xf>
    <xf numFmtId="0" fontId="76" fillId="0" borderId="0" xfId="0" applyFont="1" applyBorder="1" applyAlignment="1" applyProtection="1">
      <alignment horizontal="center" vertical="center"/>
    </xf>
    <xf numFmtId="44" fontId="3" fillId="11" borderId="0" xfId="0" applyNumberFormat="1" applyFont="1" applyFill="1" applyBorder="1" applyAlignment="1" applyProtection="1">
      <alignment horizontal="center" vertical="center"/>
    </xf>
    <xf numFmtId="44" fontId="76" fillId="0" borderId="0" xfId="0" applyNumberFormat="1" applyFont="1" applyBorder="1" applyAlignment="1" applyProtection="1">
      <alignment horizontal="center" vertical="center"/>
    </xf>
    <xf numFmtId="164" fontId="77" fillId="0" borderId="0" xfId="1" applyFont="1" applyFill="1" applyBorder="1" applyAlignment="1" applyProtection="1">
      <alignment vertical="center"/>
    </xf>
    <xf numFmtId="0" fontId="29" fillId="16" borderId="0" xfId="0" applyFont="1" applyFill="1" applyBorder="1" applyAlignment="1" applyProtection="1">
      <alignment horizontal="center" wrapText="1"/>
    </xf>
    <xf numFmtId="0" fontId="29" fillId="16" borderId="0" xfId="0" applyFont="1" applyFill="1" applyBorder="1" applyProtection="1"/>
    <xf numFmtId="0" fontId="54" fillId="16" borderId="0" xfId="0" applyFont="1" applyFill="1" applyBorder="1" applyAlignment="1" applyProtection="1">
      <alignment horizontal="right" vertical="center" wrapText="1"/>
    </xf>
    <xf numFmtId="0" fontId="29" fillId="16" borderId="3" xfId="0" applyFont="1" applyFill="1" applyBorder="1" applyAlignment="1" applyProtection="1">
      <alignment horizontal="center" vertical="center" wrapText="1"/>
    </xf>
    <xf numFmtId="0" fontId="54" fillId="0" borderId="0" xfId="0" applyFont="1" applyFill="1" applyBorder="1" applyAlignment="1" applyProtection="1">
      <alignment wrapText="1"/>
    </xf>
    <xf numFmtId="0" fontId="54" fillId="16" borderId="0" xfId="0" applyFont="1" applyFill="1" applyBorder="1" applyAlignment="1" applyProtection="1">
      <alignment wrapText="1"/>
    </xf>
    <xf numFmtId="0" fontId="76" fillId="0" borderId="0" xfId="0" applyFont="1" applyFill="1" applyBorder="1" applyAlignment="1" applyProtection="1"/>
    <xf numFmtId="0" fontId="37" fillId="0" borderId="0" xfId="0" applyFont="1" applyFill="1" applyBorder="1" applyAlignment="1" applyProtection="1">
      <alignment horizontal="center" wrapText="1"/>
    </xf>
    <xf numFmtId="0" fontId="76" fillId="0" borderId="0" xfId="0" applyFont="1" applyBorder="1" applyProtection="1"/>
    <xf numFmtId="4" fontId="32" fillId="0" borderId="0" xfId="0" applyNumberFormat="1" applyFont="1" applyFill="1" applyBorder="1" applyAlignment="1" applyProtection="1">
      <alignment horizontal="center"/>
    </xf>
    <xf numFmtId="4" fontId="25" fillId="16" borderId="0" xfId="0" applyNumberFormat="1" applyFont="1" applyFill="1" applyBorder="1" applyProtection="1"/>
    <xf numFmtId="0" fontId="21" fillId="0" borderId="0" xfId="0" applyFont="1" applyFill="1" applyBorder="1" applyProtection="1"/>
    <xf numFmtId="4" fontId="25" fillId="0" borderId="0" xfId="0" applyNumberFormat="1" applyFont="1" applyFill="1" applyBorder="1" applyAlignment="1" applyProtection="1">
      <alignment horizontal="center"/>
    </xf>
    <xf numFmtId="0" fontId="41" fillId="11" borderId="0" xfId="0" applyFont="1" applyFill="1" applyBorder="1" applyAlignment="1" applyProtection="1">
      <alignment wrapText="1"/>
    </xf>
    <xf numFmtId="0" fontId="12" fillId="0" borderId="0" xfId="0" applyFont="1" applyBorder="1" applyAlignment="1" applyProtection="1"/>
    <xf numFmtId="0" fontId="15" fillId="19" borderId="0" xfId="0" applyFont="1" applyFill="1" applyBorder="1" applyAlignment="1" applyProtection="1">
      <alignment horizontal="left" vertical="center" wrapText="1"/>
    </xf>
    <xf numFmtId="0" fontId="14" fillId="0" borderId="0" xfId="0" applyFont="1" applyAlignment="1" applyProtection="1">
      <alignment horizontal="left" vertical="center" wrapText="1"/>
    </xf>
    <xf numFmtId="0" fontId="14" fillId="0" borderId="0" xfId="0" applyFont="1" applyFill="1" applyBorder="1" applyProtection="1"/>
    <xf numFmtId="0" fontId="14" fillId="0" borderId="0" xfId="0" applyFont="1" applyFill="1" applyBorder="1" applyAlignment="1" applyProtection="1">
      <alignment vertical="center"/>
    </xf>
    <xf numFmtId="0" fontId="20" fillId="19" borderId="59" xfId="4" applyFont="1" applyFill="1" applyBorder="1" applyAlignment="1" applyProtection="1">
      <alignment horizontal="left"/>
    </xf>
    <xf numFmtId="0" fontId="15" fillId="19" borderId="0" xfId="0" applyFont="1" applyFill="1" applyBorder="1" applyAlignment="1" applyProtection="1">
      <alignment horizontal="center" vertical="center"/>
    </xf>
    <xf numFmtId="0" fontId="24" fillId="19" borderId="0" xfId="3" applyFont="1" applyFill="1" applyBorder="1" applyAlignment="1" applyProtection="1">
      <alignment horizontal="right" vertical="center" wrapText="1"/>
    </xf>
    <xf numFmtId="0" fontId="15" fillId="4" borderId="1" xfId="3" applyFont="1" applyFill="1" applyBorder="1" applyAlignment="1" applyProtection="1">
      <alignment horizontal="center" vertical="center"/>
    </xf>
    <xf numFmtId="0" fontId="14" fillId="0" borderId="0" xfId="3" applyFont="1" applyBorder="1" applyAlignment="1" applyProtection="1">
      <alignment horizontal="left" vertical="center" wrapText="1"/>
    </xf>
    <xf numFmtId="0" fontId="14" fillId="0" borderId="0" xfId="0" applyFont="1" applyBorder="1" applyProtection="1"/>
    <xf numFmtId="0" fontId="14" fillId="5" borderId="0" xfId="3" applyFont="1" applyFill="1" applyBorder="1" applyAlignment="1" applyProtection="1">
      <alignment horizontal="center" vertical="center"/>
    </xf>
    <xf numFmtId="0" fontId="15" fillId="6" borderId="2"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5" fillId="34" borderId="3" xfId="3" applyFont="1" applyFill="1" applyBorder="1" applyAlignment="1" applyProtection="1">
      <alignment horizontal="center" vertical="center" wrapText="1"/>
    </xf>
    <xf numFmtId="0" fontId="76" fillId="0" borderId="0" xfId="0" applyFont="1" applyFill="1" applyBorder="1" applyAlignment="1" applyProtection="1">
      <alignment vertical="center"/>
    </xf>
    <xf numFmtId="0" fontId="29" fillId="0" borderId="0" xfId="0" applyFont="1" applyFill="1" applyBorder="1" applyAlignment="1" applyProtection="1">
      <alignment vertical="center"/>
    </xf>
    <xf numFmtId="3" fontId="13" fillId="11" borderId="0" xfId="0" applyNumberFormat="1" applyFont="1" applyFill="1" applyBorder="1" applyAlignment="1" applyProtection="1">
      <alignment horizontal="right" vertical="center"/>
    </xf>
    <xf numFmtId="0" fontId="0" fillId="0" borderId="0" xfId="0" applyAlignment="1" applyProtection="1">
      <alignment vertical="center"/>
    </xf>
    <xf numFmtId="10" fontId="32" fillId="11" borderId="89" xfId="0" applyNumberFormat="1" applyFont="1" applyFill="1" applyBorder="1" applyAlignment="1" applyProtection="1">
      <alignment horizontal="right" vertical="center" indent="2"/>
    </xf>
    <xf numFmtId="0" fontId="32" fillId="11" borderId="0" xfId="0" applyFont="1" applyFill="1" applyBorder="1" applyProtection="1"/>
    <xf numFmtId="0" fontId="32" fillId="34" borderId="70" xfId="0" applyFont="1" applyFill="1" applyBorder="1" applyAlignment="1" applyProtection="1">
      <alignment horizontal="center" vertical="center" wrapText="1"/>
    </xf>
    <xf numFmtId="0" fontId="8" fillId="0" borderId="0" xfId="0" applyFont="1" applyAlignment="1" applyProtection="1">
      <alignment vertical="center" wrapText="1"/>
    </xf>
    <xf numFmtId="10" fontId="12" fillId="0" borderId="3" xfId="0" applyNumberFormat="1" applyFont="1" applyFill="1" applyBorder="1" applyAlignment="1" applyProtection="1">
      <alignment horizontal="center"/>
    </xf>
    <xf numFmtId="0" fontId="32" fillId="0" borderId="20" xfId="0" applyFont="1" applyFill="1" applyBorder="1" applyAlignment="1" applyProtection="1"/>
    <xf numFmtId="0" fontId="32" fillId="0" borderId="23" xfId="0" applyFont="1" applyFill="1" applyBorder="1" applyAlignment="1" applyProtection="1">
      <alignment horizontal="right"/>
    </xf>
    <xf numFmtId="0" fontId="32" fillId="3" borderId="1" xfId="0" applyFont="1" applyFill="1" applyBorder="1" applyAlignment="1" applyProtection="1">
      <alignment horizontal="right"/>
    </xf>
    <xf numFmtId="10" fontId="32" fillId="34" borderId="10" xfId="0" applyNumberFormat="1" applyFont="1" applyFill="1" applyBorder="1" applyAlignment="1" applyProtection="1">
      <alignment horizontal="center"/>
    </xf>
    <xf numFmtId="0" fontId="32" fillId="3" borderId="95" xfId="0" applyFont="1" applyFill="1" applyBorder="1" applyAlignment="1" applyProtection="1">
      <alignment horizontal="right"/>
    </xf>
    <xf numFmtId="0" fontId="43" fillId="0" borderId="0" xfId="0" applyFont="1" applyBorder="1" applyProtection="1"/>
    <xf numFmtId="0" fontId="14" fillId="0" borderId="0" xfId="0" applyFont="1" applyBorder="1" applyProtection="1"/>
    <xf numFmtId="0" fontId="31" fillId="15" borderId="17" xfId="0" applyFont="1" applyFill="1" applyBorder="1" applyAlignment="1" applyProtection="1">
      <alignment horizontal="right" vertical="center" wrapText="1"/>
    </xf>
    <xf numFmtId="0" fontId="30" fillId="16" borderId="27" xfId="0" applyFont="1" applyFill="1" applyBorder="1" applyAlignment="1" applyProtection="1">
      <alignment wrapText="1"/>
    </xf>
    <xf numFmtId="4" fontId="30" fillId="16" borderId="27" xfId="0" applyNumberFormat="1" applyFont="1" applyFill="1" applyBorder="1" applyProtection="1"/>
    <xf numFmtId="2" fontId="30" fillId="16" borderId="27" xfId="0" applyNumberFormat="1" applyFont="1" applyFill="1" applyBorder="1" applyProtection="1"/>
    <xf numFmtId="0" fontId="50" fillId="16" borderId="27" xfId="0" applyFont="1" applyFill="1" applyBorder="1" applyProtection="1"/>
    <xf numFmtId="44" fontId="50" fillId="16" borderId="27" xfId="0" applyNumberFormat="1" applyFont="1" applyFill="1" applyBorder="1" applyAlignment="1" applyProtection="1">
      <alignment horizontal="center"/>
    </xf>
    <xf numFmtId="0" fontId="50" fillId="16" borderId="99" xfId="0" applyFont="1" applyFill="1" applyBorder="1" applyProtection="1"/>
    <xf numFmtId="0" fontId="50" fillId="16" borderId="100" xfId="0" applyFont="1" applyFill="1" applyBorder="1" applyProtection="1"/>
    <xf numFmtId="0" fontId="45" fillId="16" borderId="27" xfId="0" applyFont="1" applyFill="1" applyBorder="1" applyProtection="1"/>
    <xf numFmtId="0" fontId="15" fillId="14" borderId="49" xfId="0" applyFont="1" applyFill="1" applyBorder="1" applyAlignment="1" applyProtection="1">
      <alignment horizontal="center" vertical="center" wrapText="1"/>
    </xf>
    <xf numFmtId="0" fontId="15" fillId="14" borderId="55" xfId="0" applyFont="1" applyFill="1" applyBorder="1" applyAlignment="1" applyProtection="1">
      <alignment horizontal="center" vertical="center" wrapText="1"/>
    </xf>
    <xf numFmtId="0" fontId="25" fillId="19" borderId="11" xfId="0" applyFont="1" applyFill="1" applyBorder="1" applyAlignment="1" applyProtection="1">
      <alignment horizontal="center" vertical="center" wrapText="1"/>
    </xf>
    <xf numFmtId="170" fontId="54" fillId="0" borderId="11" xfId="0" applyNumberFormat="1" applyFont="1" applyFill="1" applyBorder="1" applyProtection="1"/>
    <xf numFmtId="4" fontId="21" fillId="0" borderId="0" xfId="0" applyNumberFormat="1" applyFont="1" applyFill="1" applyBorder="1" applyAlignment="1" applyProtection="1">
      <alignment horizontal="center" vertical="center"/>
    </xf>
    <xf numFmtId="4" fontId="15" fillId="3" borderId="3" xfId="3"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62" fillId="11" borderId="10" xfId="0" applyFont="1" applyFill="1" applyBorder="1" applyAlignment="1" applyProtection="1">
      <alignment horizontal="center" vertical="center" wrapText="1"/>
    </xf>
    <xf numFmtId="0" fontId="14" fillId="0" borderId="0" xfId="0" applyFont="1" applyFill="1" applyBorder="1" applyProtection="1"/>
    <xf numFmtId="0" fontId="15" fillId="0" borderId="0" xfId="3" applyFont="1" applyFill="1" applyBorder="1" applyAlignment="1" applyProtection="1">
      <alignment vertical="center" wrapText="1"/>
    </xf>
    <xf numFmtId="0" fontId="15" fillId="4" borderId="3" xfId="3" applyFont="1" applyFill="1" applyBorder="1" applyAlignment="1" applyProtection="1">
      <alignment horizontal="center" vertical="center" wrapText="1"/>
    </xf>
    <xf numFmtId="10" fontId="15" fillId="5" borderId="3" xfId="3" applyNumberFormat="1" applyFont="1" applyFill="1" applyBorder="1" applyAlignment="1" applyProtection="1">
      <alignment horizontal="center" vertical="center"/>
    </xf>
    <xf numFmtId="0" fontId="2" fillId="5" borderId="0" xfId="3" applyFont="1" applyFill="1" applyBorder="1" applyAlignment="1" applyProtection="1">
      <alignment vertical="center" wrapText="1"/>
    </xf>
    <xf numFmtId="0" fontId="2" fillId="0" borderId="0" xfId="0" applyFont="1" applyProtection="1"/>
    <xf numFmtId="0" fontId="32" fillId="0" borderId="13" xfId="0" applyFont="1" applyBorder="1" applyAlignment="1" applyProtection="1">
      <alignment horizontal="center" vertical="center"/>
    </xf>
    <xf numFmtId="10" fontId="32" fillId="35" borderId="88" xfId="2" applyNumberFormat="1" applyFont="1" applyFill="1" applyBorder="1" applyAlignment="1" applyProtection="1">
      <alignment horizontal="right" indent="2"/>
      <protection locked="0"/>
    </xf>
    <xf numFmtId="0" fontId="12" fillId="5" borderId="20" xfId="3" applyFont="1" applyFill="1" applyBorder="1" applyAlignment="1" applyProtection="1">
      <alignment horizontal="center" vertical="center"/>
    </xf>
    <xf numFmtId="4" fontId="12" fillId="5" borderId="20" xfId="3" applyNumberFormat="1" applyFont="1" applyFill="1" applyBorder="1" applyAlignment="1" applyProtection="1">
      <alignment horizontal="left" vertical="center" wrapText="1"/>
    </xf>
    <xf numFmtId="4" fontId="12" fillId="5" borderId="20" xfId="3" applyNumberFormat="1" applyFont="1" applyFill="1" applyBorder="1" applyAlignment="1" applyProtection="1">
      <alignment horizontal="right" vertical="center" indent="1"/>
    </xf>
    <xf numFmtId="4" fontId="14" fillId="5" borderId="20" xfId="3" applyNumberFormat="1" applyFont="1" applyFill="1" applyBorder="1" applyAlignment="1" applyProtection="1">
      <alignment horizontal="right" vertical="center" indent="1"/>
    </xf>
    <xf numFmtId="166" fontId="15" fillId="5" borderId="20" xfId="3" applyNumberFormat="1" applyFont="1" applyFill="1" applyBorder="1" applyAlignment="1" applyProtection="1">
      <alignment horizontal="right" vertical="center" indent="1"/>
    </xf>
    <xf numFmtId="170" fontId="14" fillId="0" borderId="3" xfId="0" applyNumberFormat="1"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xf>
    <xf numFmtId="0" fontId="29" fillId="0" borderId="46" xfId="0" applyFont="1" applyFill="1" applyBorder="1" applyAlignment="1" applyProtection="1">
      <alignment horizontal="center" vertical="center" wrapText="1"/>
    </xf>
    <xf numFmtId="4" fontId="29" fillId="0" borderId="40" xfId="0" applyNumberFormat="1" applyFont="1" applyFill="1" applyBorder="1" applyAlignment="1" applyProtection="1">
      <alignment horizontal="center" vertical="center"/>
    </xf>
    <xf numFmtId="4" fontId="29" fillId="18" borderId="46" xfId="0" applyNumberFormat="1" applyFont="1" applyFill="1" applyBorder="1" applyAlignment="1" applyProtection="1">
      <alignment horizontal="center" vertical="center"/>
    </xf>
    <xf numFmtId="4" fontId="29" fillId="0" borderId="46" xfId="0" applyNumberFormat="1" applyFont="1" applyFill="1" applyBorder="1" applyAlignment="1" applyProtection="1">
      <alignment horizontal="center" vertical="center"/>
    </xf>
    <xf numFmtId="4" fontId="29" fillId="16" borderId="48" xfId="0" applyNumberFormat="1" applyFont="1" applyFill="1" applyBorder="1" applyAlignment="1" applyProtection="1">
      <alignment horizontal="center" vertical="center"/>
    </xf>
    <xf numFmtId="4" fontId="29" fillId="16" borderId="40" xfId="0" applyNumberFormat="1" applyFont="1" applyFill="1" applyBorder="1" applyAlignment="1" applyProtection="1">
      <alignment horizontal="center" vertical="center"/>
    </xf>
    <xf numFmtId="4" fontId="29" fillId="16" borderId="77" xfId="0" applyNumberFormat="1" applyFont="1" applyFill="1" applyBorder="1" applyAlignment="1" applyProtection="1">
      <alignment horizontal="center" vertical="center"/>
    </xf>
    <xf numFmtId="4" fontId="29" fillId="18" borderId="48" xfId="0" applyNumberFormat="1" applyFont="1" applyFill="1" applyBorder="1" applyAlignment="1" applyProtection="1">
      <alignment horizontal="center" vertical="center"/>
    </xf>
    <xf numFmtId="4" fontId="29" fillId="18" borderId="40" xfId="0" applyNumberFormat="1" applyFont="1" applyFill="1" applyBorder="1" applyAlignment="1" applyProtection="1">
      <alignment horizontal="center" vertical="center"/>
    </xf>
    <xf numFmtId="0" fontId="29" fillId="0" borderId="42" xfId="0" applyFont="1" applyFill="1" applyBorder="1" applyAlignment="1" applyProtection="1">
      <alignment horizontal="center" vertical="center" wrapText="1"/>
    </xf>
    <xf numFmtId="4" fontId="76" fillId="16" borderId="52" xfId="0" applyNumberFormat="1" applyFont="1" applyFill="1" applyBorder="1" applyAlignment="1" applyProtection="1">
      <alignment horizontal="center" vertical="center"/>
    </xf>
    <xf numFmtId="0" fontId="29" fillId="0" borderId="10" xfId="0" applyFont="1" applyFill="1" applyBorder="1" applyAlignment="1" applyProtection="1">
      <alignment horizontal="center" vertical="center" wrapText="1"/>
    </xf>
    <xf numFmtId="170" fontId="76" fillId="16" borderId="10" xfId="0" applyNumberFormat="1" applyFont="1" applyFill="1" applyBorder="1" applyAlignment="1" applyProtection="1">
      <alignment horizontal="center" vertical="center"/>
    </xf>
    <xf numFmtId="4" fontId="1" fillId="36" borderId="40" xfId="0" applyNumberFormat="1" applyFont="1" applyFill="1" applyBorder="1" applyAlignment="1" applyProtection="1">
      <alignment horizontal="center" vertical="center"/>
    </xf>
    <xf numFmtId="10" fontId="29" fillId="0" borderId="104" xfId="0" applyNumberFormat="1" applyFont="1" applyFill="1" applyBorder="1" applyAlignment="1" applyProtection="1">
      <alignment horizontal="center" vertical="center" wrapText="1"/>
    </xf>
    <xf numFmtId="3" fontId="29" fillId="16" borderId="103" xfId="0" applyNumberFormat="1"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14" fillId="13" borderId="107" xfId="0" applyFont="1" applyFill="1" applyBorder="1" applyAlignment="1" applyProtection="1">
      <alignment horizontal="center" vertical="center" wrapText="1"/>
    </xf>
    <xf numFmtId="0" fontId="14" fillId="13" borderId="108" xfId="0" applyFont="1" applyFill="1" applyBorder="1" applyAlignment="1" applyProtection="1">
      <alignment horizontal="center" vertical="center" wrapText="1"/>
    </xf>
    <xf numFmtId="0" fontId="50" fillId="16" borderId="109" xfId="0" applyFont="1" applyFill="1" applyBorder="1" applyProtection="1"/>
    <xf numFmtId="4" fontId="29" fillId="16" borderId="110" xfId="0" applyNumberFormat="1" applyFont="1" applyFill="1" applyBorder="1" applyAlignment="1" applyProtection="1">
      <alignment horizontal="center" vertical="center"/>
    </xf>
    <xf numFmtId="166" fontId="51" fillId="16" borderId="111" xfId="0" applyNumberFormat="1" applyFont="1" applyFill="1" applyBorder="1" applyAlignment="1" applyProtection="1">
      <alignment horizontal="center" vertical="center"/>
    </xf>
    <xf numFmtId="0" fontId="14" fillId="0" borderId="0" xfId="0" applyFont="1" applyAlignment="1" applyProtection="1"/>
    <xf numFmtId="0" fontId="29" fillId="0" borderId="40" xfId="0" applyFont="1" applyFill="1" applyBorder="1" applyAlignment="1" applyProtection="1">
      <alignment horizontal="left" vertical="center" wrapText="1"/>
    </xf>
    <xf numFmtId="0" fontId="29" fillId="16" borderId="42" xfId="0" applyFont="1" applyFill="1" applyBorder="1" applyAlignment="1" applyProtection="1">
      <alignment horizontal="left" vertical="center" wrapText="1"/>
    </xf>
    <xf numFmtId="0" fontId="29" fillId="0" borderId="40" xfId="0" applyFont="1" applyFill="1" applyBorder="1" applyAlignment="1" applyProtection="1">
      <alignment horizontal="center" vertical="center"/>
    </xf>
    <xf numFmtId="0" fontId="29" fillId="0" borderId="42" xfId="0" applyFont="1" applyFill="1" applyBorder="1" applyAlignment="1" applyProtection="1">
      <alignment horizontal="center" vertical="center"/>
    </xf>
    <xf numFmtId="170" fontId="54" fillId="19" borderId="114" xfId="0" applyNumberFormat="1" applyFont="1" applyFill="1" applyBorder="1" applyAlignment="1" applyProtection="1">
      <alignment horizontal="center" vertical="center"/>
    </xf>
    <xf numFmtId="44" fontId="76" fillId="9" borderId="3" xfId="0" applyNumberFormat="1" applyFont="1" applyFill="1" applyBorder="1" applyAlignment="1" applyProtection="1">
      <alignment horizontal="center" vertical="center"/>
    </xf>
    <xf numFmtId="170" fontId="29" fillId="11" borderId="3" xfId="0" applyNumberFormat="1" applyFont="1" applyFill="1" applyBorder="1" applyAlignment="1" applyProtection="1">
      <alignment horizontal="center" vertical="center"/>
    </xf>
    <xf numFmtId="164" fontId="64" fillId="0" borderId="0" xfId="1" applyFont="1" applyFill="1" applyBorder="1" applyAlignment="1" applyProtection="1">
      <alignment vertical="center"/>
    </xf>
    <xf numFmtId="0" fontId="14" fillId="39" borderId="54" xfId="0" applyFont="1" applyFill="1" applyBorder="1" applyAlignment="1" applyProtection="1">
      <alignment horizontal="center" vertical="center" wrapText="1"/>
    </xf>
    <xf numFmtId="0" fontId="14" fillId="39" borderId="52" xfId="0" applyFont="1" applyFill="1" applyBorder="1" applyAlignment="1" applyProtection="1">
      <alignment horizontal="center" vertical="center" wrapText="1"/>
    </xf>
    <xf numFmtId="169" fontId="25" fillId="40" borderId="83" xfId="0" applyNumberFormat="1" applyFont="1" applyFill="1" applyBorder="1" applyAlignment="1" applyProtection="1">
      <alignment horizontal="right" vertical="center" indent="2"/>
      <protection locked="0"/>
    </xf>
    <xf numFmtId="169" fontId="25" fillId="40" borderId="86" xfId="0" applyNumberFormat="1" applyFont="1" applyFill="1" applyBorder="1" applyAlignment="1" applyProtection="1">
      <alignment horizontal="right" vertical="center" indent="2"/>
      <protection locked="0"/>
    </xf>
    <xf numFmtId="10" fontId="25" fillId="40" borderId="86" xfId="0" applyNumberFormat="1" applyFont="1" applyFill="1" applyBorder="1" applyAlignment="1" applyProtection="1">
      <alignment horizontal="right" vertical="center" indent="2"/>
      <protection locked="0"/>
    </xf>
    <xf numFmtId="0" fontId="32" fillId="11" borderId="0" xfId="0" applyFont="1" applyFill="1" applyBorder="1" applyAlignment="1" applyProtection="1">
      <alignment horizontal="left" vertical="center" wrapText="1"/>
    </xf>
    <xf numFmtId="0" fontId="14" fillId="0" borderId="0" xfId="0" applyFont="1" applyAlignment="1" applyProtection="1"/>
    <xf numFmtId="4" fontId="32" fillId="0" borderId="0" xfId="0" applyNumberFormat="1" applyFont="1" applyFill="1" applyBorder="1" applyAlignment="1" applyProtection="1">
      <alignment horizontal="left" vertical="center"/>
    </xf>
    <xf numFmtId="0" fontId="49" fillId="0" borderId="0" xfId="0" applyFont="1" applyFill="1" applyBorder="1" applyAlignment="1" applyProtection="1">
      <alignment horizontal="center" vertical="center" wrapText="1"/>
    </xf>
    <xf numFmtId="0" fontId="48" fillId="0" borderId="0" xfId="0" applyFont="1" applyFill="1" applyBorder="1" applyAlignment="1" applyProtection="1">
      <alignment vertical="center"/>
    </xf>
    <xf numFmtId="49" fontId="29" fillId="26" borderId="40" xfId="0" applyNumberFormat="1" applyFont="1" applyFill="1" applyBorder="1" applyAlignment="1" applyProtection="1">
      <alignment horizontal="center" vertical="center" wrapText="1"/>
      <protection locked="0"/>
    </xf>
    <xf numFmtId="14" fontId="29" fillId="26" borderId="42" xfId="0" applyNumberFormat="1" applyFont="1" applyFill="1" applyBorder="1" applyAlignment="1" applyProtection="1">
      <alignment horizontal="center" vertical="center" wrapText="1"/>
      <protection locked="0"/>
    </xf>
    <xf numFmtId="170" fontId="76" fillId="37" borderId="58" xfId="0" applyNumberFormat="1" applyFont="1" applyFill="1" applyBorder="1" applyAlignment="1" applyProtection="1">
      <alignment horizontal="center" vertical="center" wrapText="1"/>
      <protection locked="0"/>
    </xf>
    <xf numFmtId="164" fontId="76" fillId="26" borderId="108" xfId="1" applyFont="1" applyFill="1" applyBorder="1" applyAlignment="1" applyProtection="1">
      <alignment horizontal="center" vertical="center" wrapText="1"/>
      <protection locked="0"/>
    </xf>
    <xf numFmtId="10" fontId="76" fillId="26" borderId="108" xfId="0" applyNumberFormat="1" applyFont="1" applyFill="1" applyBorder="1" applyAlignment="1" applyProtection="1">
      <alignment horizontal="center" vertical="center" wrapText="1"/>
      <protection locked="0"/>
    </xf>
    <xf numFmtId="170" fontId="76" fillId="26" borderId="52" xfId="0" applyNumberFormat="1" applyFont="1" applyFill="1" applyBorder="1" applyAlignment="1" applyProtection="1">
      <alignment horizontal="center" vertical="center"/>
      <protection locked="0"/>
    </xf>
    <xf numFmtId="167" fontId="76" fillId="26" borderId="52" xfId="0" applyNumberFormat="1" applyFont="1" applyFill="1" applyBorder="1" applyAlignment="1" applyProtection="1">
      <alignment horizontal="center" vertical="center"/>
      <protection locked="0"/>
    </xf>
    <xf numFmtId="164" fontId="76" fillId="26" borderId="3" xfId="1" applyFont="1" applyFill="1" applyBorder="1" applyAlignment="1" applyProtection="1">
      <alignment horizontal="center" vertical="center" wrapText="1"/>
      <protection locked="0"/>
    </xf>
    <xf numFmtId="164" fontId="76" fillId="26" borderId="51" xfId="1" applyFont="1" applyFill="1" applyBorder="1" applyAlignment="1" applyProtection="1">
      <alignment horizontal="center" vertical="center" wrapText="1"/>
      <protection locked="0"/>
    </xf>
    <xf numFmtId="164" fontId="76" fillId="26" borderId="40" xfId="1" applyFont="1" applyFill="1" applyBorder="1" applyAlignment="1" applyProtection="1">
      <alignment horizontal="center" vertical="center" wrapText="1"/>
      <protection locked="0"/>
    </xf>
    <xf numFmtId="164" fontId="76" fillId="26" borderId="78" xfId="1" applyFont="1" applyFill="1" applyBorder="1" applyAlignment="1" applyProtection="1">
      <alignment horizontal="center" vertical="center" wrapText="1"/>
      <protection locked="0"/>
    </xf>
    <xf numFmtId="0" fontId="15" fillId="24" borderId="3" xfId="0" applyFont="1" applyFill="1" applyBorder="1" applyAlignment="1" applyProtection="1">
      <alignment horizontal="center" vertical="center"/>
      <protection locked="0"/>
    </xf>
    <xf numFmtId="4" fontId="14" fillId="24" borderId="3" xfId="0" applyNumberFormat="1" applyFont="1" applyFill="1" applyBorder="1" applyAlignment="1" applyProtection="1">
      <alignment horizontal="right" vertical="center" indent="1"/>
      <protection locked="0"/>
    </xf>
    <xf numFmtId="10" fontId="19" fillId="24" borderId="3" xfId="0" applyNumberFormat="1" applyFont="1" applyFill="1" applyBorder="1" applyAlignment="1" applyProtection="1">
      <alignment horizontal="justify" vertical="center"/>
      <protection locked="0"/>
    </xf>
    <xf numFmtId="0" fontId="14" fillId="24" borderId="3" xfId="0" applyFont="1" applyFill="1" applyBorder="1" applyAlignment="1" applyProtection="1">
      <alignment horizontal="center" vertical="center"/>
      <protection locked="0"/>
    </xf>
    <xf numFmtId="168" fontId="21" fillId="24" borderId="3" xfId="0" applyNumberFormat="1" applyFont="1" applyFill="1" applyBorder="1" applyAlignment="1" applyProtection="1">
      <alignment horizontal="center" vertical="center"/>
      <protection locked="0"/>
    </xf>
    <xf numFmtId="4" fontId="14" fillId="24" borderId="4" xfId="0" applyNumberFormat="1" applyFont="1" applyFill="1" applyBorder="1" applyAlignment="1" applyProtection="1">
      <alignment horizontal="right" vertical="center" indent="1"/>
      <protection locked="0"/>
    </xf>
    <xf numFmtId="165" fontId="14" fillId="24" borderId="4" xfId="0" applyNumberFormat="1" applyFont="1" applyFill="1" applyBorder="1" applyAlignment="1" applyProtection="1">
      <alignment horizontal="right" vertical="center" indent="1"/>
      <protection locked="0"/>
    </xf>
    <xf numFmtId="10" fontId="19" fillId="24" borderId="42" xfId="0" applyNumberFormat="1" applyFont="1" applyFill="1" applyBorder="1" applyAlignment="1" applyProtection="1">
      <alignment horizontal="left" vertical="center" wrapText="1"/>
      <protection locked="0"/>
    </xf>
    <xf numFmtId="10" fontId="19" fillId="38" borderId="3" xfId="0" applyNumberFormat="1" applyFont="1" applyFill="1" applyBorder="1" applyAlignment="1" applyProtection="1">
      <alignment horizontal="left" vertical="center" wrapText="1"/>
      <protection locked="0"/>
    </xf>
    <xf numFmtId="165" fontId="14" fillId="24" borderId="3" xfId="0" applyNumberFormat="1" applyFont="1" applyFill="1" applyBorder="1" applyAlignment="1" applyProtection="1">
      <alignment horizontal="right" vertical="center" indent="1"/>
      <protection locked="0"/>
    </xf>
    <xf numFmtId="10" fontId="19" fillId="38" borderId="3" xfId="0" applyNumberFormat="1" applyFont="1" applyFill="1" applyBorder="1" applyAlignment="1" applyProtection="1">
      <alignment horizontal="justify" vertical="center" wrapText="1"/>
      <protection locked="0"/>
    </xf>
    <xf numFmtId="4" fontId="14" fillId="24" borderId="1" xfId="0" applyNumberFormat="1" applyFont="1" applyFill="1" applyBorder="1" applyAlignment="1" applyProtection="1">
      <alignment horizontal="right" vertical="center" indent="1"/>
      <protection locked="0"/>
    </xf>
    <xf numFmtId="10" fontId="36" fillId="38" borderId="42" xfId="0" applyNumberFormat="1" applyFont="1" applyFill="1" applyBorder="1" applyAlignment="1" applyProtection="1">
      <alignment horizontal="left" vertical="center" wrapText="1"/>
      <protection locked="0"/>
    </xf>
    <xf numFmtId="4" fontId="14" fillId="25" borderId="1" xfId="0" applyNumberFormat="1" applyFont="1" applyFill="1" applyBorder="1" applyAlignment="1" applyProtection="1">
      <alignment horizontal="right" vertical="center" indent="1"/>
      <protection locked="0"/>
    </xf>
    <xf numFmtId="10" fontId="22" fillId="24" borderId="42" xfId="0" applyNumberFormat="1" applyFont="1" applyFill="1" applyBorder="1" applyAlignment="1" applyProtection="1">
      <alignment horizontal="left" vertical="center" wrapText="1"/>
      <protection locked="0"/>
    </xf>
    <xf numFmtId="10" fontId="19" fillId="24" borderId="3" xfId="0" applyNumberFormat="1" applyFont="1" applyFill="1" applyBorder="1" applyAlignment="1" applyProtection="1">
      <alignment horizontal="left" vertical="center" wrapText="1"/>
      <protection locked="0"/>
    </xf>
    <xf numFmtId="17" fontId="12" fillId="35" borderId="3" xfId="0" applyNumberFormat="1" applyFont="1" applyFill="1" applyBorder="1" applyAlignment="1" applyProtection="1">
      <alignment horizontal="center"/>
      <protection locked="0"/>
    </xf>
    <xf numFmtId="4" fontId="83" fillId="35" borderId="3" xfId="6" applyNumberFormat="1" applyFont="1" applyFill="1" applyBorder="1" applyAlignment="1" applyProtection="1">
      <alignment horizontal="right" vertical="center"/>
      <protection locked="0"/>
    </xf>
    <xf numFmtId="4" fontId="12" fillId="35" borderId="3" xfId="0" applyNumberFormat="1" applyFont="1" applyFill="1" applyBorder="1" applyAlignment="1" applyProtection="1">
      <alignment horizontal="right"/>
      <protection locked="0"/>
    </xf>
    <xf numFmtId="1" fontId="14" fillId="25" borderId="3" xfId="0" applyNumberFormat="1" applyFont="1" applyFill="1" applyBorder="1" applyAlignment="1" applyProtection="1">
      <alignment horizontal="center" vertical="center"/>
      <protection locked="0"/>
    </xf>
    <xf numFmtId="2" fontId="14" fillId="25" borderId="10" xfId="3" applyNumberFormat="1" applyFont="1" applyFill="1" applyBorder="1" applyAlignment="1" applyProtection="1">
      <alignment horizontal="center" vertical="center"/>
      <protection locked="0"/>
    </xf>
    <xf numFmtId="4" fontId="14" fillId="41" borderId="16" xfId="0" applyNumberFormat="1" applyFont="1" applyFill="1" applyBorder="1" applyAlignment="1" applyProtection="1">
      <alignment horizontal="right" vertical="center" indent="1"/>
    </xf>
    <xf numFmtId="165" fontId="15" fillId="0" borderId="1" xfId="0" applyNumberFormat="1" applyFont="1" applyFill="1" applyBorder="1" applyAlignment="1" applyProtection="1">
      <alignment horizontal="right" vertical="center" indent="1"/>
    </xf>
    <xf numFmtId="165" fontId="14" fillId="0" borderId="16" xfId="0" applyNumberFormat="1" applyFont="1" applyFill="1" applyBorder="1" applyAlignment="1" applyProtection="1">
      <alignment horizontal="right" vertical="center" indent="1"/>
    </xf>
    <xf numFmtId="10" fontId="19" fillId="19" borderId="3" xfId="0" applyNumberFormat="1" applyFont="1" applyFill="1" applyBorder="1" applyAlignment="1" applyProtection="1">
      <alignment horizontal="justify" vertical="center" wrapText="1"/>
    </xf>
    <xf numFmtId="4" fontId="54" fillId="21" borderId="1" xfId="0" applyNumberFormat="1" applyFont="1" applyFill="1" applyBorder="1" applyAlignment="1" applyProtection="1">
      <alignment horizontal="center"/>
      <protection locked="0"/>
    </xf>
    <xf numFmtId="4" fontId="54" fillId="21" borderId="7" xfId="0" applyNumberFormat="1" applyFont="1" applyFill="1" applyBorder="1" applyAlignment="1" applyProtection="1">
      <alignment horizontal="center"/>
      <protection locked="0"/>
    </xf>
    <xf numFmtId="4" fontId="54" fillId="21" borderId="5" xfId="0" applyNumberFormat="1" applyFont="1" applyFill="1" applyBorder="1" applyAlignment="1" applyProtection="1">
      <alignment horizontal="center"/>
      <protection locked="0"/>
    </xf>
    <xf numFmtId="0" fontId="32" fillId="11" borderId="0" xfId="0" applyFont="1" applyFill="1" applyBorder="1" applyAlignment="1" applyProtection="1">
      <alignment horizontal="left" vertical="center" wrapText="1"/>
    </xf>
    <xf numFmtId="0" fontId="4" fillId="0" borderId="0" xfId="0" applyFont="1" applyAlignment="1" applyProtection="1">
      <alignment horizontal="center"/>
    </xf>
    <xf numFmtId="0" fontId="14" fillId="0" borderId="0" xfId="0" applyFont="1" applyAlignment="1" applyProtection="1"/>
    <xf numFmtId="4" fontId="32" fillId="0" borderId="0" xfId="0" applyNumberFormat="1" applyFont="1" applyFill="1" applyBorder="1" applyAlignment="1" applyProtection="1">
      <alignment horizontal="left" vertical="center"/>
    </xf>
    <xf numFmtId="0" fontId="78" fillId="11" borderId="61" xfId="0" applyFont="1" applyFill="1" applyBorder="1" applyAlignment="1" applyProtection="1">
      <alignment horizontal="left" wrapText="1"/>
    </xf>
    <xf numFmtId="0" fontId="79" fillId="16" borderId="0" xfId="0" applyFont="1" applyFill="1" applyBorder="1" applyAlignment="1" applyProtection="1">
      <alignment horizontal="center" vertical="center" wrapText="1"/>
    </xf>
    <xf numFmtId="0" fontId="80" fillId="16" borderId="0"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37" fillId="30" borderId="16" xfId="0" applyFont="1" applyFill="1" applyBorder="1" applyAlignment="1" applyProtection="1">
      <alignment horizontal="center" wrapText="1"/>
      <protection locked="0"/>
    </xf>
    <xf numFmtId="0" fontId="37" fillId="30" borderId="20" xfId="0" applyFont="1" applyFill="1" applyBorder="1" applyAlignment="1" applyProtection="1">
      <alignment horizontal="center" wrapText="1"/>
      <protection locked="0"/>
    </xf>
    <xf numFmtId="0" fontId="37" fillId="30" borderId="23" xfId="0" applyFont="1" applyFill="1" applyBorder="1" applyAlignment="1" applyProtection="1">
      <alignment horizontal="center" wrapText="1"/>
      <protection locked="0"/>
    </xf>
    <xf numFmtId="0" fontId="54" fillId="0" borderId="0" xfId="0" applyFont="1" applyFill="1" applyBorder="1" applyAlignment="1" applyProtection="1">
      <alignment horizontal="right" wrapText="1"/>
    </xf>
    <xf numFmtId="0" fontId="54" fillId="0" borderId="41" xfId="0" applyFont="1" applyFill="1" applyBorder="1" applyAlignment="1" applyProtection="1">
      <alignment horizontal="right" wrapText="1"/>
    </xf>
    <xf numFmtId="0" fontId="37" fillId="30" borderId="17" xfId="0" applyFont="1" applyFill="1" applyBorder="1" applyAlignment="1" applyProtection="1">
      <alignment horizontal="center" wrapText="1"/>
      <protection locked="0"/>
    </xf>
    <xf numFmtId="0" fontId="37" fillId="30" borderId="0" xfId="0" applyFont="1" applyFill="1" applyBorder="1" applyAlignment="1" applyProtection="1">
      <alignment horizontal="center" wrapText="1"/>
      <protection locked="0"/>
    </xf>
    <xf numFmtId="0" fontId="37" fillId="30" borderId="26" xfId="0" applyFont="1" applyFill="1" applyBorder="1" applyAlignment="1" applyProtection="1">
      <alignment horizontal="center" wrapText="1"/>
      <protection locked="0"/>
    </xf>
    <xf numFmtId="0" fontId="78" fillId="11" borderId="27" xfId="0" applyFont="1" applyFill="1" applyBorder="1" applyAlignment="1" applyProtection="1">
      <alignment horizontal="left" wrapText="1"/>
    </xf>
    <xf numFmtId="0" fontId="37" fillId="30" borderId="17" xfId="0" applyFont="1" applyFill="1" applyBorder="1" applyAlignment="1" applyProtection="1">
      <alignment horizontal="center" vertical="center" wrapText="1"/>
      <protection locked="0"/>
    </xf>
    <xf numFmtId="0" fontId="37" fillId="30" borderId="0" xfId="0" applyFont="1" applyFill="1" applyBorder="1" applyAlignment="1" applyProtection="1">
      <alignment horizontal="center" vertical="center" wrapText="1"/>
      <protection locked="0"/>
    </xf>
    <xf numFmtId="0" fontId="37" fillId="30" borderId="26" xfId="0" applyFont="1" applyFill="1" applyBorder="1" applyAlignment="1" applyProtection="1">
      <alignment horizontal="center" vertical="center" wrapText="1"/>
      <protection locked="0"/>
    </xf>
    <xf numFmtId="0" fontId="37" fillId="30" borderId="14" xfId="0" applyFont="1" applyFill="1" applyBorder="1" applyAlignment="1" applyProtection="1">
      <alignment horizontal="center" vertical="center" wrapText="1"/>
      <protection locked="0"/>
    </xf>
    <xf numFmtId="0" fontId="37" fillId="30" borderId="15" xfId="0" applyFont="1" applyFill="1" applyBorder="1" applyAlignment="1" applyProtection="1">
      <alignment horizontal="center" vertical="center" wrapText="1"/>
      <protection locked="0"/>
    </xf>
    <xf numFmtId="0" fontId="37" fillId="30" borderId="6" xfId="0" applyFont="1" applyFill="1" applyBorder="1" applyAlignment="1" applyProtection="1">
      <alignment horizontal="center" vertical="center" wrapText="1"/>
      <protection locked="0"/>
    </xf>
    <xf numFmtId="0" fontId="25" fillId="12" borderId="46" xfId="0" applyFont="1" applyFill="1" applyBorder="1" applyAlignment="1" applyProtection="1">
      <alignment horizontal="center" wrapText="1"/>
    </xf>
    <xf numFmtId="0" fontId="14" fillId="17" borderId="47" xfId="0" applyFont="1" applyFill="1" applyBorder="1" applyProtection="1"/>
    <xf numFmtId="0" fontId="14" fillId="17" borderId="48" xfId="0" applyFont="1" applyFill="1" applyBorder="1" applyProtection="1"/>
    <xf numFmtId="0" fontId="61" fillId="16" borderId="0" xfId="0" applyFont="1" applyFill="1" applyBorder="1" applyAlignment="1" applyProtection="1">
      <alignment horizontal="center" vertical="center" wrapText="1"/>
    </xf>
    <xf numFmtId="0" fontId="66"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25" fillId="12" borderId="43" xfId="0" applyFont="1" applyFill="1" applyBorder="1" applyAlignment="1" applyProtection="1">
      <alignment horizontal="center" wrapText="1"/>
    </xf>
    <xf numFmtId="0" fontId="14" fillId="17" borderId="44" xfId="0" applyFont="1" applyFill="1" applyBorder="1" applyProtection="1"/>
    <xf numFmtId="0" fontId="14" fillId="17" borderId="45" xfId="0" applyFont="1" applyFill="1" applyBorder="1" applyProtection="1"/>
    <xf numFmtId="0" fontId="21" fillId="16" borderId="0" xfId="0" applyFont="1" applyFill="1" applyBorder="1" applyAlignment="1" applyProtection="1">
      <alignment horizontal="right" wrapText="1"/>
    </xf>
    <xf numFmtId="0" fontId="21" fillId="16" borderId="41" xfId="0" applyFont="1" applyFill="1" applyBorder="1" applyAlignment="1" applyProtection="1">
      <alignment horizontal="right" wrapText="1"/>
    </xf>
    <xf numFmtId="0" fontId="25" fillId="16" borderId="47" xfId="0" applyFont="1" applyFill="1" applyBorder="1" applyAlignment="1" applyProtection="1">
      <alignment horizontal="center" wrapText="1"/>
    </xf>
    <xf numFmtId="0" fontId="14" fillId="0" borderId="47" xfId="0" applyFont="1" applyFill="1" applyBorder="1" applyProtection="1"/>
    <xf numFmtId="0" fontId="14" fillId="0" borderId="0" xfId="0" applyFont="1" applyFill="1" applyBorder="1" applyProtection="1"/>
    <xf numFmtId="0" fontId="21" fillId="13" borderId="43" xfId="0" applyFont="1" applyFill="1" applyBorder="1" applyAlignment="1" applyProtection="1">
      <alignment horizontal="center" vertical="center"/>
    </xf>
    <xf numFmtId="0" fontId="14" fillId="17" borderId="54" xfId="0" applyFont="1" applyFill="1" applyBorder="1" applyProtection="1"/>
    <xf numFmtId="0" fontId="14" fillId="17" borderId="46" xfId="0" applyFont="1" applyFill="1" applyBorder="1" applyProtection="1"/>
    <xf numFmtId="0" fontId="25" fillId="13" borderId="49" xfId="0" applyFont="1" applyFill="1" applyBorder="1" applyAlignment="1" applyProtection="1">
      <alignment horizontal="center" vertical="center" wrapText="1"/>
    </xf>
    <xf numFmtId="0" fontId="25" fillId="13" borderId="55" xfId="0" applyFont="1" applyFill="1" applyBorder="1" applyAlignment="1" applyProtection="1">
      <alignment horizontal="center" vertical="center" wrapText="1"/>
    </xf>
    <xf numFmtId="0" fontId="25" fillId="13" borderId="50" xfId="0" applyFont="1" applyFill="1" applyBorder="1" applyAlignment="1" applyProtection="1">
      <alignment horizontal="center" vertical="center" wrapText="1"/>
    </xf>
    <xf numFmtId="0" fontId="14" fillId="17" borderId="51" xfId="0" applyFont="1" applyFill="1" applyBorder="1" applyProtection="1"/>
    <xf numFmtId="0" fontId="25" fillId="13" borderId="43" xfId="0" applyFont="1" applyFill="1" applyBorder="1" applyAlignment="1" applyProtection="1">
      <alignment horizontal="center" vertical="center" wrapText="1"/>
    </xf>
    <xf numFmtId="0" fontId="25" fillId="13" borderId="106" xfId="0" applyFont="1" applyFill="1" applyBorder="1" applyAlignment="1" applyProtection="1">
      <alignment horizontal="center" vertical="center" wrapText="1"/>
    </xf>
    <xf numFmtId="0" fontId="25" fillId="13" borderId="75" xfId="0" applyFont="1" applyFill="1" applyBorder="1" applyAlignment="1" applyProtection="1">
      <alignment horizontal="center" vertical="center" wrapText="1"/>
    </xf>
    <xf numFmtId="0" fontId="25" fillId="13" borderId="81" xfId="0" applyFont="1" applyFill="1" applyBorder="1" applyAlignment="1" applyProtection="1">
      <alignment horizontal="center" vertical="center" wrapText="1"/>
    </xf>
    <xf numFmtId="0" fontId="25" fillId="13" borderId="76" xfId="0" applyFont="1" applyFill="1" applyBorder="1" applyAlignment="1" applyProtection="1">
      <alignment horizontal="center" vertical="center" wrapText="1"/>
    </xf>
    <xf numFmtId="0" fontId="25" fillId="13" borderId="44" xfId="0" applyFont="1" applyFill="1" applyBorder="1" applyAlignment="1" applyProtection="1">
      <alignment horizontal="center" vertical="center" wrapText="1"/>
    </xf>
    <xf numFmtId="0" fontId="14" fillId="17" borderId="0" xfId="0" applyFont="1" applyFill="1" applyBorder="1" applyProtection="1"/>
    <xf numFmtId="0" fontId="25" fillId="13" borderId="16" xfId="0" applyFont="1" applyFill="1" applyBorder="1" applyAlignment="1" applyProtection="1">
      <alignment horizontal="center" vertical="center" wrapText="1"/>
    </xf>
    <xf numFmtId="0" fontId="14" fillId="17" borderId="17" xfId="0" applyFont="1" applyFill="1" applyBorder="1" applyProtection="1"/>
    <xf numFmtId="0" fontId="14" fillId="17" borderId="14" xfId="0" applyFont="1" applyFill="1" applyBorder="1" applyProtection="1"/>
    <xf numFmtId="0" fontId="25" fillId="13" borderId="53" xfId="0" applyFont="1" applyFill="1" applyBorder="1" applyAlignment="1" applyProtection="1">
      <alignment horizontal="center" vertical="center" wrapText="1"/>
    </xf>
    <xf numFmtId="0" fontId="14" fillId="17" borderId="56" xfId="0" applyFont="1" applyFill="1" applyBorder="1" applyProtection="1"/>
    <xf numFmtId="0" fontId="14" fillId="17" borderId="57" xfId="0" applyFont="1" applyFill="1" applyBorder="1" applyProtection="1"/>
    <xf numFmtId="0" fontId="21" fillId="13" borderId="49" xfId="0" applyFont="1" applyFill="1" applyBorder="1" applyAlignment="1" applyProtection="1">
      <alignment horizontal="center" vertical="center" wrapText="1"/>
    </xf>
    <xf numFmtId="0" fontId="21" fillId="13" borderId="55" xfId="0" applyFont="1" applyFill="1" applyBorder="1" applyAlignment="1" applyProtection="1">
      <alignment horizontal="center" vertical="center" wrapText="1"/>
    </xf>
    <xf numFmtId="0" fontId="14" fillId="17" borderId="40" xfId="0" applyFont="1" applyFill="1" applyBorder="1" applyProtection="1"/>
    <xf numFmtId="0" fontId="14" fillId="26" borderId="0" xfId="0" applyFont="1" applyFill="1" applyBorder="1" applyAlignment="1" applyProtection="1">
      <alignment horizontal="center" vertical="center" wrapText="1"/>
      <protection locked="0"/>
    </xf>
    <xf numFmtId="0" fontId="14" fillId="25" borderId="47" xfId="0" applyFont="1" applyFill="1" applyBorder="1" applyAlignment="1" applyProtection="1">
      <alignment vertical="center"/>
      <protection locked="0"/>
    </xf>
    <xf numFmtId="0" fontId="21" fillId="13" borderId="45" xfId="0" applyFont="1" applyFill="1" applyBorder="1" applyAlignment="1" applyProtection="1">
      <alignment horizontal="center" vertical="center" wrapText="1"/>
    </xf>
    <xf numFmtId="0" fontId="21" fillId="13" borderId="41" xfId="0" applyFont="1" applyFill="1" applyBorder="1" applyAlignment="1" applyProtection="1">
      <alignment horizontal="center" vertical="center" wrapText="1"/>
    </xf>
    <xf numFmtId="0" fontId="21" fillId="13" borderId="48" xfId="0" applyFont="1" applyFill="1" applyBorder="1" applyAlignment="1" applyProtection="1">
      <alignment horizontal="center" vertical="center" wrapText="1"/>
    </xf>
    <xf numFmtId="0" fontId="65" fillId="25" borderId="113" xfId="0" applyFont="1" applyFill="1" applyBorder="1" applyAlignment="1" applyProtection="1">
      <alignment horizontal="center" vertical="center"/>
      <protection locked="0"/>
    </xf>
    <xf numFmtId="0" fontId="65" fillId="25" borderId="97" xfId="0" applyFont="1" applyFill="1" applyBorder="1" applyAlignment="1" applyProtection="1">
      <alignment horizontal="center" vertical="center"/>
      <protection locked="0"/>
    </xf>
    <xf numFmtId="0" fontId="65" fillId="25" borderId="98" xfId="0" applyFont="1" applyFill="1" applyBorder="1" applyAlignment="1" applyProtection="1">
      <alignment horizontal="center" vertical="center"/>
      <protection locked="0"/>
    </xf>
    <xf numFmtId="0" fontId="14" fillId="26" borderId="4" xfId="0" applyFont="1" applyFill="1" applyBorder="1" applyAlignment="1" applyProtection="1">
      <alignment horizontal="center" vertical="center" wrapText="1"/>
      <protection locked="0"/>
    </xf>
    <xf numFmtId="0" fontId="14" fillId="26" borderId="18" xfId="0" applyFont="1" applyFill="1" applyBorder="1" applyAlignment="1" applyProtection="1">
      <alignment horizontal="center" vertical="center" wrapText="1"/>
      <protection locked="0"/>
    </xf>
    <xf numFmtId="0" fontId="14" fillId="25" borderId="2" xfId="0" applyFont="1" applyFill="1" applyBorder="1" applyAlignment="1" applyProtection="1">
      <alignment vertical="center"/>
      <protection locked="0"/>
    </xf>
    <xf numFmtId="0" fontId="14" fillId="26" borderId="79" xfId="0" applyFont="1" applyFill="1" applyBorder="1" applyAlignment="1" applyProtection="1">
      <alignment horizontal="center" vertical="center" wrapText="1"/>
      <protection locked="0"/>
    </xf>
    <xf numFmtId="0" fontId="14" fillId="25" borderId="80" xfId="0" applyFont="1" applyFill="1" applyBorder="1" applyAlignment="1" applyProtection="1">
      <alignment vertical="center"/>
      <protection locked="0"/>
    </xf>
    <xf numFmtId="0" fontId="65" fillId="25" borderId="112" xfId="0" applyFont="1" applyFill="1" applyBorder="1" applyAlignment="1" applyProtection="1">
      <alignment horizontal="center" vertical="center"/>
      <protection locked="0"/>
    </xf>
    <xf numFmtId="0" fontId="65" fillId="25" borderId="7" xfId="0" applyFont="1" applyFill="1" applyBorder="1" applyAlignment="1" applyProtection="1">
      <alignment horizontal="center" vertical="center"/>
      <protection locked="0"/>
    </xf>
    <xf numFmtId="0" fontId="65" fillId="25" borderId="96" xfId="0" applyFont="1" applyFill="1" applyBorder="1" applyAlignment="1" applyProtection="1">
      <alignment horizontal="center" vertical="center"/>
      <protection locked="0"/>
    </xf>
    <xf numFmtId="164" fontId="14" fillId="26" borderId="4" xfId="1" applyFont="1" applyFill="1" applyBorder="1" applyAlignment="1" applyProtection="1">
      <alignment horizontal="center" vertical="center" wrapText="1"/>
      <protection locked="0"/>
    </xf>
    <xf numFmtId="164" fontId="14" fillId="26" borderId="18" xfId="1" applyFont="1" applyFill="1" applyBorder="1" applyAlignment="1" applyProtection="1">
      <alignment horizontal="center" vertical="center" wrapText="1"/>
      <protection locked="0"/>
    </xf>
    <xf numFmtId="4" fontId="25" fillId="0" borderId="0" xfId="0" applyNumberFormat="1" applyFont="1" applyFill="1" applyBorder="1" applyAlignment="1" applyProtection="1">
      <alignment horizontal="center" vertical="center"/>
    </xf>
    <xf numFmtId="170" fontId="25" fillId="0" borderId="0" xfId="0" applyNumberFormat="1" applyFont="1" applyFill="1" applyBorder="1" applyAlignment="1" applyProtection="1">
      <alignment horizontal="center" vertical="center"/>
    </xf>
    <xf numFmtId="0" fontId="15" fillId="19" borderId="0" xfId="0" applyFont="1" applyFill="1" applyBorder="1" applyAlignment="1" applyProtection="1">
      <alignment horizontal="left" vertical="center" wrapText="1"/>
    </xf>
    <xf numFmtId="0" fontId="14" fillId="25" borderId="1" xfId="0" applyFont="1" applyFill="1" applyBorder="1" applyAlignment="1" applyProtection="1">
      <alignment horizontal="center" vertical="center" wrapText="1"/>
      <protection locked="0"/>
    </xf>
    <xf numFmtId="0" fontId="14" fillId="25" borderId="7" xfId="0" applyFont="1" applyFill="1" applyBorder="1" applyAlignment="1" applyProtection="1">
      <alignment horizontal="center" vertical="center" wrapText="1"/>
      <protection locked="0"/>
    </xf>
    <xf numFmtId="0" fontId="14" fillId="25" borderId="5" xfId="0" applyFont="1" applyFill="1" applyBorder="1" applyAlignment="1" applyProtection="1">
      <alignment horizontal="center" vertical="center" wrapText="1"/>
      <protection locked="0"/>
    </xf>
    <xf numFmtId="0" fontId="53" fillId="15" borderId="0" xfId="0" applyFont="1" applyFill="1" applyBorder="1" applyAlignment="1" applyProtection="1">
      <alignment horizontal="left"/>
    </xf>
    <xf numFmtId="0" fontId="53" fillId="15" borderId="41" xfId="0" applyFont="1" applyFill="1" applyBorder="1" applyAlignment="1" applyProtection="1">
      <alignment horizontal="left"/>
    </xf>
    <xf numFmtId="0" fontId="15" fillId="0" borderId="0" xfId="0" applyFont="1" applyFill="1" applyBorder="1" applyAlignment="1" applyProtection="1">
      <alignment horizontal="center" vertical="center" wrapText="1"/>
    </xf>
    <xf numFmtId="44" fontId="21" fillId="0" borderId="0" xfId="0" applyNumberFormat="1" applyFont="1" applyFill="1" applyBorder="1" applyAlignment="1" applyProtection="1">
      <alignment horizontal="center" vertical="center"/>
    </xf>
    <xf numFmtId="0" fontId="15" fillId="14" borderId="63" xfId="0" applyFont="1" applyFill="1" applyBorder="1" applyAlignment="1" applyProtection="1">
      <alignment horizontal="center" vertical="center" wrapText="1"/>
    </xf>
    <xf numFmtId="0" fontId="15" fillId="14" borderId="101" xfId="0" applyFont="1" applyFill="1" applyBorder="1" applyAlignment="1" applyProtection="1">
      <alignment horizontal="center" vertical="center" wrapText="1"/>
    </xf>
    <xf numFmtId="44" fontId="29" fillId="0" borderId="102" xfId="0" applyNumberFormat="1" applyFont="1" applyFill="1" applyBorder="1" applyAlignment="1" applyProtection="1">
      <alignment horizontal="center" vertical="center"/>
    </xf>
    <xf numFmtId="44" fontId="29" fillId="0" borderId="105" xfId="0" applyNumberFormat="1" applyFont="1" applyFill="1" applyBorder="1" applyAlignment="1" applyProtection="1">
      <alignment horizontal="center" vertical="center"/>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13" fillId="19" borderId="0" xfId="0" applyFont="1" applyFill="1" applyBorder="1" applyAlignment="1" applyProtection="1">
      <alignment horizontal="center" vertical="center"/>
    </xf>
    <xf numFmtId="0" fontId="14" fillId="19" borderId="0" xfId="0" applyFont="1" applyFill="1" applyBorder="1" applyAlignment="1" applyProtection="1">
      <alignment horizontal="center" vertical="center"/>
    </xf>
    <xf numFmtId="0" fontId="15" fillId="19" borderId="0" xfId="0" applyFont="1" applyFill="1" applyBorder="1" applyAlignment="1" applyProtection="1">
      <alignment horizontal="center" vertical="center"/>
    </xf>
    <xf numFmtId="0" fontId="15" fillId="22" borderId="16" xfId="0" applyFont="1" applyFill="1" applyBorder="1" applyAlignment="1" applyProtection="1">
      <alignment horizontal="center" vertical="center"/>
    </xf>
    <xf numFmtId="0" fontId="15" fillId="22" borderId="20" xfId="0" applyFont="1" applyFill="1" applyBorder="1" applyAlignment="1" applyProtection="1">
      <alignment horizontal="center" vertical="center"/>
    </xf>
    <xf numFmtId="0" fontId="15" fillId="22" borderId="23" xfId="0" applyFont="1" applyFill="1" applyBorder="1" applyAlignment="1" applyProtection="1">
      <alignment horizontal="center" vertical="center"/>
    </xf>
    <xf numFmtId="0" fontId="15" fillId="22" borderId="14" xfId="0" applyFont="1" applyFill="1" applyBorder="1" applyAlignment="1" applyProtection="1">
      <alignment horizontal="center" vertical="center"/>
    </xf>
    <xf numFmtId="0" fontId="15" fillId="22" borderId="15" xfId="0" applyFont="1" applyFill="1" applyBorder="1" applyAlignment="1" applyProtection="1">
      <alignment horizontal="center" vertical="center"/>
    </xf>
    <xf numFmtId="0" fontId="15" fillId="22" borderId="6" xfId="0" applyFont="1" applyFill="1" applyBorder="1" applyAlignment="1" applyProtection="1">
      <alignment horizontal="center" vertical="center"/>
    </xf>
    <xf numFmtId="0" fontId="14" fillId="19" borderId="16" xfId="0" applyFont="1" applyFill="1" applyBorder="1" applyAlignment="1" applyProtection="1">
      <alignment horizontal="center" vertical="center" wrapText="1"/>
    </xf>
    <xf numFmtId="0" fontId="14" fillId="19" borderId="20" xfId="0" applyFont="1" applyFill="1" applyBorder="1" applyAlignment="1" applyProtection="1">
      <alignment horizontal="center" vertical="center" wrapText="1"/>
    </xf>
    <xf numFmtId="0" fontId="14" fillId="19" borderId="23" xfId="0" applyFont="1" applyFill="1" applyBorder="1" applyAlignment="1" applyProtection="1">
      <alignment horizontal="center" vertical="center" wrapText="1"/>
    </xf>
    <xf numFmtId="0" fontId="14" fillId="19" borderId="14" xfId="0" applyFont="1" applyFill="1" applyBorder="1" applyAlignment="1" applyProtection="1">
      <alignment horizontal="center" vertical="center" wrapText="1"/>
    </xf>
    <xf numFmtId="0" fontId="14" fillId="19" borderId="15" xfId="0" applyFont="1" applyFill="1" applyBorder="1" applyAlignment="1" applyProtection="1">
      <alignment horizontal="center" vertical="center" wrapText="1"/>
    </xf>
    <xf numFmtId="0" fontId="14" fillId="19" borderId="6" xfId="0" applyFont="1" applyFill="1" applyBorder="1" applyAlignment="1" applyProtection="1">
      <alignment horizontal="center" vertical="center" wrapText="1"/>
    </xf>
    <xf numFmtId="0" fontId="15" fillId="22" borderId="9" xfId="3" applyFont="1" applyFill="1" applyBorder="1" applyAlignment="1" applyProtection="1">
      <alignment horizontal="center" vertical="center"/>
    </xf>
    <xf numFmtId="0" fontId="15" fillId="22" borderId="8" xfId="3" applyFont="1" applyFill="1" applyBorder="1" applyAlignment="1" applyProtection="1">
      <alignment horizontal="center" vertical="center"/>
    </xf>
    <xf numFmtId="0" fontId="15" fillId="22" borderId="13" xfId="3" applyFont="1" applyFill="1" applyBorder="1" applyAlignment="1" applyProtection="1">
      <alignment horizontal="center" vertical="center"/>
    </xf>
    <xf numFmtId="0" fontId="20" fillId="19" borderId="59" xfId="4" applyFont="1" applyFill="1" applyBorder="1" applyAlignment="1" applyProtection="1">
      <alignment horizontal="left"/>
    </xf>
    <xf numFmtId="0" fontId="14" fillId="0" borderId="3" xfId="0" applyFont="1" applyFill="1" applyBorder="1" applyAlignment="1" applyProtection="1">
      <alignment vertical="center"/>
    </xf>
    <xf numFmtId="0" fontId="24" fillId="19" borderId="20" xfId="3" applyFont="1" applyFill="1" applyBorder="1" applyAlignment="1" applyProtection="1">
      <alignment horizontal="right" vertical="center" wrapText="1"/>
    </xf>
    <xf numFmtId="0" fontId="24" fillId="19" borderId="33" xfId="3" applyFont="1" applyFill="1" applyBorder="1" applyAlignment="1" applyProtection="1">
      <alignment horizontal="right" vertical="center" wrapText="1"/>
    </xf>
    <xf numFmtId="0" fontId="14" fillId="0" borderId="52" xfId="0" applyFont="1" applyFill="1" applyBorder="1" applyAlignment="1" applyProtection="1">
      <alignment horizontal="left" vertical="center" wrapText="1"/>
    </xf>
    <xf numFmtId="0" fontId="14" fillId="0" borderId="50" xfId="0" applyFont="1" applyFill="1" applyBorder="1" applyAlignment="1" applyProtection="1">
      <alignment horizontal="left" vertical="center" wrapText="1"/>
    </xf>
    <xf numFmtId="0" fontId="14" fillId="0" borderId="51" xfId="0" applyFont="1" applyFill="1" applyBorder="1" applyAlignment="1" applyProtection="1">
      <alignment horizontal="left" vertical="center" wrapText="1"/>
    </xf>
    <xf numFmtId="0" fontId="15" fillId="0" borderId="52" xfId="0" applyFont="1" applyFill="1" applyBorder="1" applyAlignment="1" applyProtection="1">
      <alignment horizontal="left" vertical="center" wrapText="1"/>
    </xf>
    <xf numFmtId="0" fontId="15" fillId="0" borderId="50" xfId="0" applyFont="1" applyFill="1" applyBorder="1" applyAlignment="1" applyProtection="1">
      <alignment horizontal="left" vertical="center" wrapText="1"/>
    </xf>
    <xf numFmtId="0" fontId="15"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wrapText="1"/>
    </xf>
    <xf numFmtId="0" fontId="14" fillId="0" borderId="50" xfId="0" applyFont="1" applyFill="1" applyBorder="1" applyAlignment="1" applyProtection="1">
      <alignment horizontal="left" wrapText="1"/>
    </xf>
    <xf numFmtId="0" fontId="14" fillId="0" borderId="51" xfId="0" applyFont="1" applyFill="1" applyBorder="1" applyAlignment="1" applyProtection="1">
      <alignment horizontal="left" wrapText="1"/>
    </xf>
    <xf numFmtId="0" fontId="24" fillId="16" borderId="44" xfId="0" applyFont="1" applyFill="1" applyBorder="1" applyAlignment="1" applyProtection="1">
      <alignment horizontal="right" vertical="center" wrapText="1"/>
    </xf>
    <xf numFmtId="0" fontId="15" fillId="0" borderId="1" xfId="0" applyFont="1" applyFill="1" applyBorder="1" applyAlignment="1" applyProtection="1">
      <alignment vertical="center"/>
    </xf>
    <xf numFmtId="0" fontId="15" fillId="0" borderId="7" xfId="0" applyFont="1" applyFill="1" applyBorder="1" applyAlignment="1" applyProtection="1">
      <alignment vertical="center"/>
    </xf>
    <xf numFmtId="0" fontId="15" fillId="0" borderId="5" xfId="0" applyFont="1" applyFill="1" applyBorder="1" applyAlignment="1" applyProtection="1">
      <alignment vertical="center"/>
    </xf>
    <xf numFmtId="0" fontId="25" fillId="0" borderId="52" xfId="0" applyFont="1" applyFill="1" applyBorder="1" applyAlignment="1" applyProtection="1">
      <alignment horizontal="left" wrapText="1"/>
    </xf>
    <xf numFmtId="0" fontId="25" fillId="0" borderId="50" xfId="0" applyFont="1" applyFill="1" applyBorder="1" applyAlignment="1" applyProtection="1">
      <alignment horizontal="left" wrapText="1"/>
    </xf>
    <xf numFmtId="0" fontId="25" fillId="0" borderId="51" xfId="0" applyFont="1" applyFill="1" applyBorder="1" applyAlignment="1" applyProtection="1">
      <alignment horizontal="left" wrapText="1"/>
    </xf>
    <xf numFmtId="0" fontId="21" fillId="0" borderId="52" xfId="0" applyFont="1" applyFill="1" applyBorder="1" applyAlignment="1" applyProtection="1">
      <alignment horizontal="left" vertical="center" wrapText="1"/>
    </xf>
    <xf numFmtId="0" fontId="21" fillId="0" borderId="50" xfId="0" applyFont="1" applyFill="1" applyBorder="1" applyAlignment="1" applyProtection="1">
      <alignment horizontal="left" vertical="center" wrapText="1"/>
    </xf>
    <xf numFmtId="0" fontId="21" fillId="0" borderId="51" xfId="0" applyFont="1" applyFill="1" applyBorder="1" applyAlignment="1" applyProtection="1">
      <alignment horizontal="left" vertical="center" wrapText="1"/>
    </xf>
    <xf numFmtId="0" fontId="21" fillId="0" borderId="63" xfId="0" applyFont="1" applyFill="1" applyBorder="1" applyAlignment="1" applyProtection="1">
      <alignment horizontal="left" vertical="center" wrapText="1"/>
    </xf>
    <xf numFmtId="0" fontId="21" fillId="0" borderId="20" xfId="0" applyFont="1" applyFill="1" applyBorder="1" applyAlignment="1" applyProtection="1">
      <alignment horizontal="left" vertical="center" wrapText="1"/>
    </xf>
    <xf numFmtId="0" fontId="21" fillId="0" borderId="23"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30" fillId="16" borderId="44" xfId="0" applyFont="1" applyFill="1" applyBorder="1" applyAlignment="1" applyProtection="1">
      <alignment horizontal="right" vertical="center" wrapText="1"/>
    </xf>
    <xf numFmtId="0" fontId="21" fillId="0" borderId="68" xfId="0" applyFont="1" applyFill="1" applyBorder="1" applyAlignment="1" applyProtection="1">
      <alignment vertical="center" wrapText="1"/>
    </xf>
    <xf numFmtId="0" fontId="21" fillId="0" borderId="7" xfId="0" applyFont="1" applyFill="1" applyBorder="1" applyAlignment="1" applyProtection="1">
      <alignment vertical="center" wrapText="1"/>
    </xf>
    <xf numFmtId="0" fontId="21" fillId="0" borderId="5" xfId="0" applyFont="1" applyFill="1" applyBorder="1" applyAlignment="1" applyProtection="1">
      <alignment vertical="center" wrapText="1"/>
    </xf>
    <xf numFmtId="0" fontId="15" fillId="19" borderId="1" xfId="0" applyFont="1" applyFill="1" applyBorder="1" applyAlignment="1" applyProtection="1"/>
    <xf numFmtId="0" fontId="15" fillId="19" borderId="7" xfId="0" applyFont="1" applyFill="1" applyBorder="1" applyAlignment="1" applyProtection="1"/>
    <xf numFmtId="0" fontId="15" fillId="19" borderId="5" xfId="0" applyFont="1" applyFill="1" applyBorder="1" applyAlignment="1" applyProtection="1"/>
    <xf numFmtId="0" fontId="15" fillId="24" borderId="3" xfId="3" applyFont="1" applyFill="1" applyBorder="1" applyAlignment="1" applyProtection="1">
      <alignment horizontal="center" vertical="center"/>
      <protection locked="0"/>
    </xf>
    <xf numFmtId="0" fontId="15" fillId="22" borderId="24" xfId="3" applyFont="1" applyFill="1" applyBorder="1" applyAlignment="1" applyProtection="1">
      <alignment horizontal="center" vertical="center" wrapText="1"/>
    </xf>
    <xf numFmtId="0" fontId="15" fillId="22" borderId="28" xfId="3" applyFont="1" applyFill="1" applyBorder="1" applyAlignment="1" applyProtection="1">
      <alignment horizontal="center" vertical="center" wrapText="1"/>
    </xf>
    <xf numFmtId="0" fontId="15" fillId="22" borderId="19" xfId="3" applyFont="1" applyFill="1" applyBorder="1" applyAlignment="1" applyProtection="1">
      <alignment horizontal="center" vertical="center" wrapText="1"/>
    </xf>
    <xf numFmtId="0" fontId="15" fillId="22" borderId="25" xfId="3" applyFont="1" applyFill="1" applyBorder="1" applyAlignment="1" applyProtection="1">
      <alignment horizontal="center" vertical="center" wrapText="1"/>
    </xf>
    <xf numFmtId="0" fontId="16" fillId="19" borderId="64" xfId="5" applyFont="1" applyFill="1" applyBorder="1" applyAlignment="1" applyProtection="1">
      <alignment horizontal="left" vertical="center" wrapText="1"/>
    </xf>
    <xf numFmtId="0" fontId="31" fillId="19" borderId="20" xfId="3" applyFont="1" applyFill="1" applyBorder="1" applyAlignment="1" applyProtection="1">
      <alignment horizontal="right" vertical="center" wrapText="1"/>
    </xf>
    <xf numFmtId="0" fontId="31" fillId="19" borderId="33" xfId="3" applyFont="1" applyFill="1" applyBorder="1" applyAlignment="1" applyProtection="1">
      <alignment horizontal="right" vertical="center" wrapText="1"/>
    </xf>
    <xf numFmtId="0" fontId="16" fillId="19" borderId="65" xfId="5" applyFont="1" applyFill="1" applyBorder="1" applyAlignment="1" applyProtection="1">
      <alignment horizontal="left" vertical="center" wrapText="1"/>
    </xf>
    <xf numFmtId="0" fontId="16" fillId="19" borderId="66" xfId="5" applyFont="1" applyFill="1" applyBorder="1" applyAlignment="1" applyProtection="1">
      <alignment horizontal="left" vertical="center" wrapText="1"/>
    </xf>
    <xf numFmtId="0" fontId="31" fillId="19" borderId="0" xfId="3" applyFont="1" applyFill="1" applyBorder="1" applyAlignment="1" applyProtection="1">
      <alignment horizontal="right" vertical="center" wrapText="1"/>
    </xf>
    <xf numFmtId="0" fontId="31" fillId="19" borderId="34" xfId="3" applyFont="1" applyFill="1" applyBorder="1" applyAlignment="1" applyProtection="1">
      <alignment horizontal="right" vertical="center" wrapText="1"/>
    </xf>
    <xf numFmtId="0" fontId="63" fillId="0" borderId="0" xfId="0" applyFont="1" applyBorder="1" applyAlignment="1" applyProtection="1">
      <alignment horizontal="center" vertical="center"/>
    </xf>
    <xf numFmtId="0" fontId="82" fillId="0" borderId="90" xfId="3" applyFont="1" applyFill="1" applyBorder="1" applyAlignment="1" applyProtection="1">
      <alignment horizontal="left" wrapText="1"/>
    </xf>
    <xf numFmtId="0" fontId="32" fillId="3" borderId="9" xfId="0" applyFont="1" applyFill="1" applyBorder="1" applyAlignment="1" applyProtection="1">
      <alignment horizontal="center"/>
    </xf>
    <xf numFmtId="0" fontId="32" fillId="3" borderId="8" xfId="0" applyFont="1" applyFill="1" applyBorder="1" applyAlignment="1" applyProtection="1">
      <alignment horizontal="center"/>
    </xf>
    <xf numFmtId="0" fontId="32" fillId="3" borderId="13" xfId="0" applyFont="1" applyFill="1" applyBorder="1" applyAlignment="1" applyProtection="1">
      <alignment horizontal="center"/>
    </xf>
    <xf numFmtId="0" fontId="45" fillId="5" borderId="93" xfId="0" applyFont="1" applyFill="1" applyBorder="1" applyAlignment="1" applyProtection="1">
      <alignment horizontal="left" vertical="center" wrapText="1"/>
    </xf>
    <xf numFmtId="0" fontId="46" fillId="5" borderId="94" xfId="0" applyFont="1" applyFill="1" applyBorder="1" applyAlignment="1" applyProtection="1">
      <alignment horizontal="left" vertical="center" wrapText="1"/>
    </xf>
    <xf numFmtId="0" fontId="45" fillId="5" borderId="94" xfId="0" applyFont="1" applyFill="1" applyBorder="1" applyAlignment="1" applyProtection="1">
      <alignment horizontal="left" vertical="center" wrapText="1"/>
    </xf>
    <xf numFmtId="0" fontId="41" fillId="11" borderId="90" xfId="0" applyFont="1" applyFill="1" applyBorder="1" applyAlignment="1" applyProtection="1">
      <alignment horizontal="left"/>
    </xf>
    <xf numFmtId="0" fontId="42" fillId="11" borderId="0" xfId="0" applyFont="1" applyFill="1" applyBorder="1" applyAlignment="1" applyProtection="1">
      <alignment horizontal="left" wrapText="1"/>
    </xf>
    <xf numFmtId="0" fontId="43" fillId="0" borderId="0" xfId="0" applyFont="1" applyBorder="1" applyProtection="1"/>
    <xf numFmtId="0" fontId="45" fillId="5" borderId="91" xfId="0" applyFont="1" applyFill="1" applyBorder="1" applyAlignment="1" applyProtection="1">
      <alignment horizontal="left"/>
    </xf>
    <xf numFmtId="0" fontId="11" fillId="5" borderId="0" xfId="0" applyFont="1" applyFill="1" applyBorder="1" applyAlignment="1" applyProtection="1">
      <alignment horizontal="center"/>
    </xf>
    <xf numFmtId="0" fontId="12" fillId="5" borderId="0" xfId="0" applyFont="1" applyFill="1" applyBorder="1" applyAlignment="1" applyProtection="1">
      <alignment horizontal="center" wrapText="1"/>
    </xf>
    <xf numFmtId="0" fontId="32" fillId="5" borderId="0" xfId="0" applyFont="1" applyFill="1" applyBorder="1" applyAlignment="1" applyProtection="1">
      <alignment horizontal="center"/>
    </xf>
    <xf numFmtId="0" fontId="46" fillId="5" borderId="92" xfId="0" applyFont="1" applyFill="1" applyBorder="1" applyAlignment="1" applyProtection="1">
      <alignment horizontal="left" vertical="center" wrapText="1"/>
    </xf>
    <xf numFmtId="0" fontId="45" fillId="5" borderId="92" xfId="0" applyFont="1" applyFill="1" applyBorder="1" applyAlignment="1" applyProtection="1">
      <alignment horizontal="left" vertical="center" wrapText="1"/>
    </xf>
    <xf numFmtId="0" fontId="32" fillId="27" borderId="16" xfId="0" applyFont="1" applyFill="1" applyBorder="1" applyAlignment="1" applyProtection="1">
      <alignment horizontal="center"/>
    </xf>
    <xf numFmtId="0" fontId="32" fillId="27" borderId="20" xfId="0" applyFont="1" applyFill="1" applyBorder="1" applyAlignment="1" applyProtection="1">
      <alignment horizontal="center"/>
    </xf>
    <xf numFmtId="0" fontId="32" fillId="27" borderId="23" xfId="0" applyFont="1" applyFill="1" applyBorder="1" applyAlignment="1" applyProtection="1">
      <alignment horizontal="center"/>
    </xf>
    <xf numFmtId="0" fontId="32" fillId="27" borderId="14" xfId="0" applyFont="1" applyFill="1" applyBorder="1" applyAlignment="1" applyProtection="1">
      <alignment horizontal="center"/>
    </xf>
    <xf numFmtId="0" fontId="32" fillId="27" borderId="15" xfId="0" applyFont="1" applyFill="1" applyBorder="1" applyAlignment="1" applyProtection="1">
      <alignment horizontal="center"/>
    </xf>
    <xf numFmtId="0" fontId="32" fillId="27" borderId="6" xfId="0" applyFont="1" applyFill="1" applyBorder="1" applyAlignment="1" applyProtection="1">
      <alignment horizontal="center"/>
    </xf>
    <xf numFmtId="0" fontId="15" fillId="3" borderId="1" xfId="3" applyFont="1" applyFill="1" applyBorder="1" applyAlignment="1" applyProtection="1">
      <alignment horizontal="center" vertical="center" wrapText="1"/>
    </xf>
    <xf numFmtId="0" fontId="15" fillId="3" borderId="7" xfId="3" applyFont="1" applyFill="1" applyBorder="1" applyAlignment="1" applyProtection="1">
      <alignment horizontal="center" vertical="center" wrapText="1"/>
    </xf>
    <xf numFmtId="0" fontId="15" fillId="3" borderId="5" xfId="3" applyFont="1" applyFill="1" applyBorder="1" applyAlignment="1" applyProtection="1">
      <alignment horizontal="center" vertical="center" wrapText="1"/>
    </xf>
    <xf numFmtId="0" fontId="32" fillId="0" borderId="9" xfId="0" applyFont="1" applyBorder="1" applyAlignment="1" applyProtection="1">
      <alignment horizontal="center" vertical="center"/>
    </xf>
    <xf numFmtId="0" fontId="32" fillId="0" borderId="8" xfId="0" applyFont="1" applyBorder="1" applyAlignment="1" applyProtection="1">
      <alignment horizontal="center" vertical="center"/>
    </xf>
    <xf numFmtId="0" fontId="32" fillId="0" borderId="13" xfId="0" applyFont="1" applyBorder="1" applyAlignment="1" applyProtection="1">
      <alignment horizontal="center" vertical="center"/>
    </xf>
    <xf numFmtId="0" fontId="12" fillId="5" borderId="82" xfId="0" applyFont="1" applyFill="1" applyBorder="1" applyAlignment="1" applyProtection="1">
      <alignment horizontal="left"/>
    </xf>
    <xf numFmtId="0" fontId="12" fillId="5" borderId="71" xfId="0" applyFont="1" applyFill="1" applyBorder="1" applyAlignment="1" applyProtection="1">
      <alignment horizontal="left"/>
    </xf>
    <xf numFmtId="0" fontId="12" fillId="5" borderId="72" xfId="0" applyFont="1" applyFill="1" applyBorder="1" applyAlignment="1" applyProtection="1">
      <alignment horizontal="left"/>
    </xf>
    <xf numFmtId="0" fontId="12" fillId="5" borderId="84" xfId="0" applyFont="1" applyFill="1" applyBorder="1" applyAlignment="1" applyProtection="1">
      <alignment horizontal="left"/>
    </xf>
    <xf numFmtId="0" fontId="12" fillId="5" borderId="7" xfId="0" applyFont="1" applyFill="1" applyBorder="1" applyAlignment="1" applyProtection="1">
      <alignment horizontal="left"/>
    </xf>
    <xf numFmtId="0" fontId="12" fillId="5" borderId="85" xfId="0" applyFont="1" applyFill="1" applyBorder="1" applyAlignment="1" applyProtection="1">
      <alignment horizontal="left"/>
    </xf>
    <xf numFmtId="0" fontId="12" fillId="5" borderId="87" xfId="0" applyFont="1" applyFill="1" applyBorder="1" applyAlignment="1" applyProtection="1">
      <alignment horizontal="left"/>
    </xf>
    <xf numFmtId="0" fontId="12" fillId="5" borderId="73" xfId="0" applyFont="1" applyFill="1" applyBorder="1" applyAlignment="1" applyProtection="1">
      <alignment horizontal="left"/>
    </xf>
    <xf numFmtId="0" fontId="12" fillId="5" borderId="74" xfId="0" applyFont="1" applyFill="1" applyBorder="1" applyAlignment="1" applyProtection="1">
      <alignment horizontal="left"/>
    </xf>
    <xf numFmtId="0" fontId="32" fillId="0" borderId="9" xfId="0" applyFont="1" applyBorder="1" applyAlignment="1" applyProtection="1">
      <alignment horizontal="right" vertical="center"/>
    </xf>
    <xf numFmtId="0" fontId="32" fillId="0" borderId="8" xfId="0" applyFont="1" applyBorder="1" applyAlignment="1" applyProtection="1">
      <alignment horizontal="right" vertical="center"/>
    </xf>
    <xf numFmtId="0" fontId="32" fillId="0" borderId="13" xfId="0" applyFont="1" applyBorder="1" applyAlignment="1" applyProtection="1">
      <alignment horizontal="right" vertical="center"/>
    </xf>
    <xf numFmtId="0" fontId="15" fillId="2" borderId="2" xfId="3" applyFont="1" applyFill="1" applyBorder="1" applyAlignment="1" applyProtection="1">
      <alignment horizontal="center" vertical="center"/>
    </xf>
    <xf numFmtId="0" fontId="15" fillId="2" borderId="3" xfId="3" applyFont="1" applyFill="1" applyBorder="1" applyAlignment="1" applyProtection="1">
      <alignment horizontal="center" vertical="center"/>
    </xf>
    <xf numFmtId="0" fontId="15" fillId="2" borderId="29" xfId="3" applyFont="1" applyFill="1" applyBorder="1" applyAlignment="1" applyProtection="1">
      <alignment horizontal="center" vertical="center" wrapText="1"/>
    </xf>
    <xf numFmtId="0" fontId="15" fillId="2" borderId="2" xfId="3" applyFont="1" applyFill="1" applyBorder="1" applyAlignment="1" applyProtection="1">
      <alignment horizontal="center" vertical="center" wrapText="1"/>
    </xf>
    <xf numFmtId="0" fontId="15" fillId="6" borderId="18" xfId="3" applyFont="1" applyFill="1" applyBorder="1" applyAlignment="1" applyProtection="1">
      <alignment horizontal="center" vertical="center"/>
    </xf>
    <xf numFmtId="0" fontId="15" fillId="6"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15" fillId="6" borderId="32" xfId="3" applyFont="1" applyFill="1" applyBorder="1" applyAlignment="1" applyProtection="1">
      <alignment horizontal="center" vertical="center" wrapText="1"/>
    </xf>
    <xf numFmtId="0" fontId="15" fillId="3" borderId="9" xfId="3" applyFont="1" applyFill="1" applyBorder="1" applyAlignment="1" applyProtection="1">
      <alignment horizontal="center" vertical="center" wrapText="1"/>
    </xf>
    <xf numFmtId="0" fontId="15" fillId="3" borderId="8" xfId="3" applyFont="1" applyFill="1" applyBorder="1" applyAlignment="1" applyProtection="1">
      <alignment horizontal="center" vertical="center" wrapText="1"/>
    </xf>
    <xf numFmtId="0" fontId="15" fillId="3" borderId="28" xfId="3" applyFont="1" applyFill="1" applyBorder="1" applyAlignment="1" applyProtection="1">
      <alignment horizontal="center" vertical="center" wrapText="1"/>
    </xf>
    <xf numFmtId="0" fontId="66" fillId="5" borderId="0" xfId="3" applyFont="1" applyFill="1" applyBorder="1" applyAlignment="1" applyProtection="1">
      <alignment horizontal="center" vertical="center"/>
    </xf>
    <xf numFmtId="0" fontId="14"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9" borderId="36" xfId="3" applyFont="1" applyFill="1" applyBorder="1" applyAlignment="1" applyProtection="1">
      <alignment horizontal="center" vertical="center"/>
    </xf>
    <xf numFmtId="0" fontId="15" fillId="9" borderId="11" xfId="3" applyFont="1" applyFill="1" applyBorder="1" applyAlignment="1" applyProtection="1">
      <alignment horizontal="center" vertical="center"/>
    </xf>
    <xf numFmtId="0" fontId="15" fillId="9" borderId="37" xfId="3" applyFont="1" applyFill="1" applyBorder="1" applyAlignment="1" applyProtection="1">
      <alignment horizontal="center" vertical="center"/>
    </xf>
    <xf numFmtId="0" fontId="15" fillId="9" borderId="38" xfId="3" applyFont="1" applyFill="1" applyBorder="1" applyAlignment="1" applyProtection="1">
      <alignment horizontal="center" vertical="center"/>
    </xf>
    <xf numFmtId="0" fontId="15" fillId="9" borderId="35" xfId="3" applyFont="1" applyFill="1" applyBorder="1" applyAlignment="1" applyProtection="1">
      <alignment horizontal="center" vertical="center"/>
    </xf>
    <xf numFmtId="0" fontId="15" fillId="9" borderId="39" xfId="3" applyFont="1" applyFill="1" applyBorder="1" applyAlignment="1" applyProtection="1">
      <alignment horizontal="center" vertical="center"/>
    </xf>
    <xf numFmtId="0" fontId="15" fillId="0" borderId="0" xfId="3" applyFont="1" applyFill="1" applyBorder="1" applyAlignment="1" applyProtection="1">
      <alignment horizontal="center" vertical="center" wrapText="1"/>
    </xf>
    <xf numFmtId="0" fontId="24" fillId="33" borderId="4" xfId="0" applyFont="1" applyFill="1" applyBorder="1" applyAlignment="1" applyProtection="1">
      <alignment horizontal="center" vertical="center" wrapText="1"/>
    </xf>
    <xf numFmtId="0" fontId="24" fillId="33" borderId="18" xfId="0" applyFont="1" applyFill="1" applyBorder="1" applyAlignment="1" applyProtection="1">
      <alignment horizontal="center" vertical="center" wrapText="1"/>
    </xf>
    <xf numFmtId="0" fontId="68" fillId="5" borderId="15" xfId="3" applyFont="1" applyFill="1" applyBorder="1" applyAlignment="1" applyProtection="1">
      <alignment horizontal="center"/>
    </xf>
    <xf numFmtId="0" fontId="14" fillId="0" borderId="0" xfId="3" applyFont="1" applyBorder="1" applyAlignment="1" applyProtection="1">
      <alignment horizontal="left" vertical="center" wrapText="1"/>
    </xf>
    <xf numFmtId="0" fontId="67" fillId="11" borderId="69" xfId="0" applyFont="1" applyFill="1" applyBorder="1" applyAlignment="1" applyProtection="1">
      <alignment horizontal="center"/>
    </xf>
    <xf numFmtId="0" fontId="39" fillId="0" borderId="69" xfId="0" applyFont="1" applyBorder="1" applyProtection="1"/>
    <xf numFmtId="0" fontId="68" fillId="5" borderId="31" xfId="3" applyFont="1" applyFill="1" applyBorder="1" applyAlignment="1" applyProtection="1">
      <alignment horizontal="center"/>
    </xf>
    <xf numFmtId="0" fontId="68" fillId="5" borderId="0" xfId="3" applyFont="1" applyFill="1" applyBorder="1" applyAlignment="1" applyProtection="1">
      <alignment horizontal="center"/>
    </xf>
    <xf numFmtId="0" fontId="24" fillId="33" borderId="2" xfId="0" applyFont="1" applyFill="1" applyBorder="1" applyAlignment="1" applyProtection="1">
      <alignment horizontal="center" vertical="center" wrapText="1"/>
    </xf>
    <xf numFmtId="0" fontId="14" fillId="5" borderId="0" xfId="3" applyFont="1" applyFill="1" applyAlignment="1" applyProtection="1">
      <alignment horizontal="left" vertical="center" wrapText="1"/>
    </xf>
    <xf numFmtId="0" fontId="15" fillId="10" borderId="0" xfId="0" applyFont="1" applyFill="1" applyBorder="1" applyAlignment="1" applyProtection="1">
      <alignment horizontal="left" vertical="center" wrapText="1"/>
    </xf>
    <xf numFmtId="0" fontId="14" fillId="10" borderId="0" xfId="0" applyFont="1" applyFill="1" applyBorder="1" applyAlignment="1" applyProtection="1">
      <alignment horizontal="left" vertical="center" wrapText="1"/>
    </xf>
    <xf numFmtId="0" fontId="14" fillId="5" borderId="0" xfId="0" applyFont="1" applyFill="1" applyAlignment="1" applyProtection="1">
      <alignment horizontal="left" vertical="top" wrapText="1"/>
    </xf>
    <xf numFmtId="0" fontId="14" fillId="0" borderId="0" xfId="0" applyFont="1" applyBorder="1" applyAlignment="1" applyProtection="1">
      <alignment horizontal="left" vertical="center" wrapText="1"/>
    </xf>
    <xf numFmtId="0" fontId="45" fillId="5" borderId="27" xfId="3" applyFont="1" applyFill="1" applyBorder="1" applyAlignment="1" applyProtection="1">
      <alignment horizontal="left"/>
    </xf>
    <xf numFmtId="0" fontId="51" fillId="5" borderId="3" xfId="0" applyFont="1" applyFill="1" applyBorder="1" applyAlignment="1" applyProtection="1">
      <alignment horizontal="left" vertical="center" wrapText="1"/>
    </xf>
    <xf numFmtId="0" fontId="15" fillId="4" borderId="1" xfId="3" applyFont="1" applyFill="1" applyBorder="1" applyAlignment="1" applyProtection="1">
      <alignment horizontal="center" vertical="center"/>
    </xf>
    <xf numFmtId="0" fontId="15" fillId="4" borderId="5" xfId="3" applyFont="1" applyFill="1" applyBorder="1" applyAlignment="1" applyProtection="1">
      <alignment horizontal="center" vertical="center"/>
    </xf>
    <xf numFmtId="0" fontId="15" fillId="0" borderId="1" xfId="3" applyFont="1" applyBorder="1" applyAlignment="1" applyProtection="1">
      <alignment horizontal="center" vertical="center"/>
    </xf>
    <xf numFmtId="0" fontId="15" fillId="0" borderId="5" xfId="3" applyFont="1" applyBorder="1" applyAlignment="1" applyProtection="1">
      <alignment horizontal="center" vertical="center"/>
    </xf>
    <xf numFmtId="0" fontId="35" fillId="5" borderId="27" xfId="3" applyFont="1" applyFill="1" applyBorder="1" applyAlignment="1" applyProtection="1">
      <alignment horizontal="center"/>
    </xf>
    <xf numFmtId="0" fontId="15" fillId="7" borderId="29" xfId="3" applyFont="1" applyFill="1" applyBorder="1" applyAlignment="1" applyProtection="1">
      <alignment horizontal="center" vertical="center"/>
    </xf>
    <xf numFmtId="0" fontId="15" fillId="7" borderId="2" xfId="3" applyFont="1" applyFill="1" applyBorder="1" applyAlignment="1" applyProtection="1">
      <alignment horizontal="center" vertical="center"/>
    </xf>
    <xf numFmtId="0" fontId="15" fillId="7" borderId="29" xfId="3" applyFont="1" applyFill="1" applyBorder="1" applyAlignment="1" applyProtection="1">
      <alignment horizontal="center" vertical="center" wrapText="1"/>
    </xf>
    <xf numFmtId="0" fontId="15" fillId="7" borderId="2" xfId="3" applyFont="1" applyFill="1" applyBorder="1" applyAlignment="1" applyProtection="1">
      <alignment horizontal="center" vertical="center" wrapText="1"/>
    </xf>
    <xf numFmtId="0" fontId="69" fillId="5" borderId="30" xfId="3" applyFont="1" applyFill="1" applyBorder="1" applyAlignment="1" applyProtection="1">
      <alignment horizontal="center"/>
    </xf>
    <xf numFmtId="0" fontId="15" fillId="34" borderId="29" xfId="3" applyFont="1" applyFill="1" applyBorder="1" applyAlignment="1" applyProtection="1">
      <alignment horizontal="center" vertical="center"/>
    </xf>
    <xf numFmtId="0" fontId="15" fillId="34" borderId="2" xfId="3" applyFont="1" applyFill="1" applyBorder="1" applyAlignment="1" applyProtection="1">
      <alignment horizontal="center" vertical="center"/>
    </xf>
    <xf numFmtId="0" fontId="15" fillId="34" borderId="29" xfId="3" applyFont="1" applyFill="1" applyBorder="1" applyAlignment="1" applyProtection="1">
      <alignment horizontal="center" vertical="center" wrapText="1"/>
    </xf>
    <xf numFmtId="0" fontId="15" fillId="34" borderId="2" xfId="3" applyFont="1" applyFill="1" applyBorder="1" applyAlignment="1" applyProtection="1">
      <alignment horizontal="center" vertical="center" wrapText="1"/>
    </xf>
    <xf numFmtId="0" fontId="37" fillId="25" borderId="1" xfId="0" applyFont="1" applyFill="1" applyBorder="1" applyAlignment="1" applyProtection="1">
      <alignment horizontal="center"/>
    </xf>
    <xf numFmtId="0" fontId="37" fillId="25" borderId="7" xfId="0" applyFont="1" applyFill="1" applyBorder="1" applyAlignment="1" applyProtection="1">
      <alignment horizontal="center"/>
    </xf>
    <xf numFmtId="0" fontId="37" fillId="25" borderId="5" xfId="0" applyFont="1" applyFill="1" applyBorder="1" applyAlignment="1" applyProtection="1">
      <alignment horizontal="center"/>
    </xf>
    <xf numFmtId="0" fontId="12" fillId="5" borderId="0" xfId="0" applyFont="1" applyFill="1" applyBorder="1" applyAlignment="1" applyProtection="1">
      <alignment horizontal="center"/>
    </xf>
    <xf numFmtId="0" fontId="15" fillId="27" borderId="16" xfId="0" applyFont="1" applyFill="1" applyBorder="1" applyAlignment="1" applyProtection="1">
      <alignment horizontal="center" vertical="center"/>
    </xf>
    <xf numFmtId="0" fontId="15" fillId="27" borderId="20" xfId="0" applyFont="1" applyFill="1" applyBorder="1" applyAlignment="1" applyProtection="1">
      <alignment horizontal="center" vertical="center"/>
    </xf>
    <xf numFmtId="0" fontId="15" fillId="27" borderId="23" xfId="0" applyFont="1" applyFill="1" applyBorder="1" applyAlignment="1" applyProtection="1">
      <alignment horizontal="center" vertical="center"/>
    </xf>
    <xf numFmtId="0" fontId="15" fillId="27" borderId="14" xfId="0" applyFont="1" applyFill="1" applyBorder="1" applyAlignment="1" applyProtection="1">
      <alignment horizontal="center" vertical="center"/>
    </xf>
    <xf numFmtId="0" fontId="15" fillId="27" borderId="15" xfId="0" applyFont="1" applyFill="1" applyBorder="1" applyAlignment="1" applyProtection="1">
      <alignment horizontal="center" vertical="center"/>
    </xf>
    <xf numFmtId="0" fontId="15" fillId="27" borderId="6" xfId="0" applyFont="1" applyFill="1" applyBorder="1" applyAlignment="1" applyProtection="1">
      <alignment horizontal="center" vertical="center"/>
    </xf>
    <xf numFmtId="0" fontId="38" fillId="28" borderId="0"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2" fillId="5" borderId="1" xfId="0" applyFont="1" applyFill="1" applyBorder="1" applyAlignment="1" applyProtection="1">
      <alignment horizontal="left" vertical="center" wrapText="1"/>
    </xf>
    <xf numFmtId="0" fontId="12" fillId="5" borderId="7" xfId="0" applyFont="1" applyFill="1" applyBorder="1" applyAlignment="1" applyProtection="1">
      <alignment horizontal="left" vertical="center" wrapText="1"/>
    </xf>
    <xf numFmtId="4" fontId="36" fillId="5" borderId="0" xfId="0" applyNumberFormat="1" applyFont="1" applyFill="1" applyBorder="1" applyAlignment="1" applyProtection="1">
      <alignment horizontal="left" vertical="center" wrapText="1"/>
    </xf>
  </cellXfs>
  <cellStyles count="7">
    <cellStyle name="Moeda" xfId="1" builtinId="4"/>
    <cellStyle name="Normal" xfId="0" builtinId="0"/>
    <cellStyle name="Normal 2" xfId="3"/>
    <cellStyle name="Normal 4 2" xfId="6"/>
    <cellStyle name="Porcentagem" xfId="2" builtinId="5"/>
    <cellStyle name="Título 2" xfId="4" builtinId="17"/>
    <cellStyle name="Título 3" xfId="5" builtinId="18"/>
  </cellStyles>
  <dxfs count="2">
    <dxf>
      <font>
        <b/>
        <i val="0"/>
        <color rgb="FFFF0000"/>
      </font>
    </dxf>
    <dxf>
      <font>
        <b/>
        <i val="0"/>
        <color rgb="FFFF0000"/>
      </font>
    </dxf>
  </dxfs>
  <tableStyles count="0" defaultTableStyle="TableStyleMedium9" defaultPivotStyle="PivotStyleLight16"/>
  <colors>
    <mruColors>
      <color rgb="FFCAFED8"/>
      <color rgb="FFFEFCD6"/>
      <color rgb="FFBEFEBE"/>
      <color rgb="FFF9FEBE"/>
      <color rgb="FFFEF2BE"/>
      <color rgb="FFC7FEBE"/>
      <color rgb="FFFEF6D6"/>
      <color rgb="FFFFD5FC"/>
      <color rgb="FFBAFEB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showGridLines="0" tabSelected="1" view="pageBreakPreview" zoomScale="90" zoomScaleNormal="95" zoomScaleSheetLayoutView="90" workbookViewId="0">
      <selection activeCell="J7" sqref="J7"/>
    </sheetView>
  </sheetViews>
  <sheetFormatPr defaultRowHeight="15" x14ac:dyDescent="0.25"/>
  <cols>
    <col min="1" max="1" width="6.7109375" style="130" customWidth="1"/>
    <col min="2" max="2" width="40.7109375" style="130" customWidth="1"/>
    <col min="3" max="3" width="12.7109375" style="130" customWidth="1"/>
    <col min="4" max="6" width="15.7109375" style="130" customWidth="1"/>
    <col min="7" max="7" width="12.7109375" style="130" customWidth="1"/>
    <col min="8" max="8" width="15.7109375" style="130" customWidth="1"/>
    <col min="9" max="9" width="12.7109375" style="130" customWidth="1"/>
    <col min="10" max="10" width="25.7109375" style="130" customWidth="1"/>
    <col min="11" max="11" width="16.7109375" style="130" customWidth="1"/>
    <col min="12" max="12" width="17.7109375" style="130" customWidth="1"/>
    <col min="13" max="15" width="16.7109375" style="130" customWidth="1"/>
    <col min="16" max="16" width="19.7109375" style="130" customWidth="1"/>
    <col min="17" max="20" width="16.7109375" style="130" customWidth="1"/>
    <col min="21" max="21" width="18.7109375" style="130" customWidth="1"/>
    <col min="22" max="22" width="17.7109375" style="130" customWidth="1"/>
    <col min="23" max="23" width="20.7109375" style="130" customWidth="1"/>
    <col min="24" max="16384" width="9.140625" style="130"/>
  </cols>
  <sheetData>
    <row r="1" spans="1:28" ht="20.100000000000001" customHeight="1" x14ac:dyDescent="0.25">
      <c r="A1" s="421" t="s">
        <v>63</v>
      </c>
      <c r="B1" s="421"/>
      <c r="C1" s="421"/>
      <c r="D1" s="421"/>
      <c r="E1" s="421"/>
      <c r="F1" s="421"/>
      <c r="G1" s="421"/>
      <c r="H1" s="421"/>
      <c r="I1" s="421"/>
      <c r="J1" s="421"/>
      <c r="K1" s="376"/>
      <c r="L1" s="376"/>
      <c r="M1" s="376"/>
      <c r="N1" s="376"/>
      <c r="O1" s="376"/>
      <c r="P1" s="376"/>
      <c r="Q1" s="376"/>
      <c r="R1" s="376"/>
      <c r="S1" s="376"/>
      <c r="T1" s="376"/>
      <c r="U1" s="376"/>
      <c r="V1" s="376"/>
      <c r="W1" s="376"/>
    </row>
    <row r="2" spans="1:28" ht="20.100000000000001" customHeight="1" x14ac:dyDescent="0.25">
      <c r="A2" s="422" t="s">
        <v>267</v>
      </c>
      <c r="B2" s="422"/>
      <c r="C2" s="422"/>
      <c r="D2" s="422"/>
      <c r="E2" s="422"/>
      <c r="F2" s="422"/>
      <c r="G2" s="422"/>
      <c r="H2" s="422"/>
      <c r="I2" s="422"/>
      <c r="J2" s="422"/>
      <c r="K2" s="276"/>
      <c r="L2" s="276"/>
      <c r="M2" s="276"/>
      <c r="N2" s="276"/>
      <c r="O2" s="276"/>
      <c r="P2" s="276"/>
      <c r="Q2" s="276"/>
      <c r="R2" s="276"/>
      <c r="S2" s="276"/>
      <c r="T2" s="276"/>
      <c r="U2" s="276"/>
      <c r="V2" s="276"/>
      <c r="W2" s="276"/>
    </row>
    <row r="3" spans="1:28" ht="20.100000000000001" customHeight="1" x14ac:dyDescent="0.25">
      <c r="A3" s="423" t="s">
        <v>258</v>
      </c>
      <c r="B3" s="423"/>
      <c r="C3" s="423"/>
      <c r="D3" s="423"/>
      <c r="E3" s="423"/>
      <c r="F3" s="423"/>
      <c r="G3" s="423"/>
      <c r="H3" s="423"/>
      <c r="I3" s="423"/>
      <c r="J3" s="423"/>
      <c r="K3" s="276"/>
      <c r="L3" s="276"/>
      <c r="M3" s="276"/>
      <c r="N3" s="276"/>
      <c r="O3" s="276"/>
      <c r="P3" s="276"/>
      <c r="Q3" s="276"/>
      <c r="R3" s="276"/>
      <c r="S3" s="276"/>
      <c r="T3" s="276"/>
      <c r="U3" s="276"/>
      <c r="V3" s="276"/>
      <c r="W3" s="276"/>
    </row>
    <row r="4" spans="1:28" ht="15.95" customHeight="1" x14ac:dyDescent="0.25">
      <c r="A4" s="375"/>
      <c r="B4" s="375"/>
      <c r="C4" s="375"/>
      <c r="D4" s="375"/>
      <c r="E4" s="375"/>
      <c r="F4" s="375"/>
      <c r="G4" s="375"/>
      <c r="H4" s="375"/>
      <c r="I4" s="375"/>
      <c r="J4" s="276"/>
      <c r="K4" s="276"/>
      <c r="L4" s="276"/>
      <c r="M4" s="276"/>
      <c r="N4" s="276"/>
      <c r="O4" s="276"/>
      <c r="P4" s="276"/>
      <c r="Q4" s="276"/>
      <c r="R4" s="276"/>
      <c r="S4" s="276"/>
      <c r="T4" s="276"/>
      <c r="U4" s="276"/>
      <c r="V4" s="276"/>
      <c r="W4" s="276"/>
    </row>
    <row r="5" spans="1:28" ht="15.95" customHeight="1" x14ac:dyDescent="0.25">
      <c r="A5" s="258"/>
      <c r="B5" s="259"/>
      <c r="C5" s="259"/>
      <c r="D5" s="259"/>
      <c r="E5" s="258"/>
      <c r="H5" s="260"/>
      <c r="I5" s="260" t="s">
        <v>90</v>
      </c>
      <c r="J5" s="261" t="s">
        <v>236</v>
      </c>
      <c r="K5" s="258"/>
      <c r="L5" s="258"/>
      <c r="M5" s="258"/>
      <c r="N5" s="258"/>
      <c r="O5" s="258"/>
      <c r="P5" s="258"/>
      <c r="Q5" s="258"/>
      <c r="R5" s="258"/>
      <c r="S5" s="258"/>
      <c r="T5" s="258"/>
    </row>
    <row r="6" spans="1:28" ht="15.95" customHeight="1" x14ac:dyDescent="0.25">
      <c r="A6" s="258"/>
      <c r="B6" s="259"/>
      <c r="C6" s="259"/>
      <c r="D6" s="259"/>
      <c r="E6" s="258"/>
      <c r="H6" s="260"/>
      <c r="I6" s="260" t="s">
        <v>78</v>
      </c>
      <c r="J6" s="377"/>
      <c r="K6" s="258"/>
      <c r="L6" s="258"/>
      <c r="M6" s="258"/>
      <c r="N6" s="258"/>
      <c r="O6" s="258"/>
      <c r="P6" s="258"/>
      <c r="Q6" s="258"/>
      <c r="R6" s="258"/>
      <c r="S6" s="258"/>
      <c r="T6" s="258"/>
    </row>
    <row r="7" spans="1:28" ht="15.95" customHeight="1" x14ac:dyDescent="0.25">
      <c r="A7" s="258"/>
      <c r="B7" s="259"/>
      <c r="C7" s="259"/>
      <c r="D7" s="259"/>
      <c r="F7" s="262"/>
      <c r="H7" s="427" t="s">
        <v>34</v>
      </c>
      <c r="I7" s="428"/>
      <c r="J7" s="378"/>
      <c r="K7" s="258"/>
      <c r="L7" s="258"/>
      <c r="M7" s="258"/>
      <c r="N7" s="258"/>
      <c r="O7" s="258"/>
      <c r="P7" s="258"/>
      <c r="Q7" s="258"/>
      <c r="R7" s="258"/>
      <c r="S7" s="258"/>
      <c r="T7" s="258"/>
    </row>
    <row r="8" spans="1:28" ht="15.95" customHeight="1" x14ac:dyDescent="0.25">
      <c r="A8" s="259"/>
      <c r="B8" s="263"/>
      <c r="C8" s="263"/>
      <c r="D8" s="263"/>
      <c r="E8" s="263"/>
      <c r="F8" s="263"/>
      <c r="G8" s="263"/>
      <c r="H8" s="263"/>
      <c r="I8" s="263"/>
      <c r="J8" s="263"/>
      <c r="K8" s="263"/>
      <c r="L8" s="263"/>
      <c r="M8" s="263"/>
      <c r="N8" s="263"/>
      <c r="O8" s="263"/>
      <c r="P8" s="263"/>
      <c r="Q8" s="263"/>
      <c r="R8" s="263"/>
      <c r="S8" s="263"/>
      <c r="T8" s="263"/>
      <c r="U8" s="263"/>
      <c r="V8" s="263"/>
      <c r="W8" s="263"/>
    </row>
    <row r="9" spans="1:28" ht="15.95" customHeight="1" x14ac:dyDescent="0.25">
      <c r="A9" s="424" t="s">
        <v>79</v>
      </c>
      <c r="B9" s="425"/>
      <c r="C9" s="425"/>
      <c r="D9" s="425"/>
      <c r="E9" s="425"/>
      <c r="F9" s="425"/>
      <c r="G9" s="425"/>
      <c r="H9" s="425"/>
      <c r="I9" s="425"/>
      <c r="J9" s="426"/>
      <c r="K9" s="264"/>
      <c r="L9" s="264"/>
      <c r="M9" s="264"/>
      <c r="N9" s="264"/>
      <c r="O9" s="264"/>
      <c r="P9" s="264"/>
      <c r="Q9" s="264"/>
      <c r="R9" s="264"/>
      <c r="S9" s="264"/>
      <c r="T9" s="264"/>
      <c r="U9" s="264"/>
      <c r="V9" s="264"/>
      <c r="W9" s="264"/>
    </row>
    <row r="10" spans="1:28" ht="15.95" customHeight="1" x14ac:dyDescent="0.25">
      <c r="A10" s="429" t="s">
        <v>80</v>
      </c>
      <c r="B10" s="430"/>
      <c r="C10" s="430"/>
      <c r="D10" s="430"/>
      <c r="E10" s="430"/>
      <c r="F10" s="430"/>
      <c r="G10" s="430"/>
      <c r="H10" s="430"/>
      <c r="I10" s="430"/>
      <c r="J10" s="431"/>
      <c r="K10" s="264"/>
      <c r="L10" s="264"/>
      <c r="M10" s="264"/>
      <c r="N10" s="264"/>
      <c r="O10" s="264"/>
      <c r="P10" s="264"/>
      <c r="Q10" s="264"/>
      <c r="R10" s="264"/>
      <c r="S10" s="264"/>
      <c r="T10" s="264"/>
      <c r="U10" s="264"/>
      <c r="V10" s="264"/>
      <c r="W10" s="264"/>
    </row>
    <row r="11" spans="1:28" s="288" customFormat="1" ht="20.100000000000001" customHeight="1" x14ac:dyDescent="0.2">
      <c r="A11" s="433" t="s">
        <v>212</v>
      </c>
      <c r="B11" s="434"/>
      <c r="C11" s="434"/>
      <c r="D11" s="434"/>
      <c r="E11" s="434"/>
      <c r="F11" s="434"/>
      <c r="G11" s="434"/>
      <c r="H11" s="434"/>
      <c r="I11" s="434"/>
      <c r="J11" s="435"/>
      <c r="K11" s="287"/>
      <c r="L11" s="287"/>
      <c r="M11" s="287"/>
      <c r="N11" s="287"/>
      <c r="O11" s="287"/>
      <c r="P11" s="287"/>
      <c r="Q11" s="287"/>
      <c r="R11" s="287"/>
      <c r="S11" s="287"/>
      <c r="T11" s="287"/>
      <c r="U11" s="287"/>
      <c r="V11" s="287"/>
      <c r="W11" s="287"/>
    </row>
    <row r="12" spans="1:28" s="288" customFormat="1" ht="20.100000000000001" customHeight="1" x14ac:dyDescent="0.2">
      <c r="A12" s="433" t="s">
        <v>213</v>
      </c>
      <c r="B12" s="434"/>
      <c r="C12" s="434"/>
      <c r="D12" s="434"/>
      <c r="E12" s="434"/>
      <c r="F12" s="434"/>
      <c r="G12" s="434"/>
      <c r="H12" s="434"/>
      <c r="I12" s="434"/>
      <c r="J12" s="435"/>
      <c r="K12" s="287"/>
      <c r="L12" s="287"/>
      <c r="M12" s="287"/>
      <c r="N12" s="287"/>
      <c r="O12" s="287"/>
      <c r="P12" s="287"/>
      <c r="Q12" s="287"/>
      <c r="R12" s="287"/>
      <c r="S12" s="287"/>
      <c r="T12" s="287"/>
      <c r="U12" s="287"/>
      <c r="V12" s="287"/>
      <c r="W12" s="287"/>
    </row>
    <row r="13" spans="1:28" s="288" customFormat="1" ht="20.100000000000001" customHeight="1" x14ac:dyDescent="0.2">
      <c r="A13" s="433" t="s">
        <v>214</v>
      </c>
      <c r="B13" s="434"/>
      <c r="C13" s="434"/>
      <c r="D13" s="434"/>
      <c r="E13" s="434"/>
      <c r="F13" s="434"/>
      <c r="G13" s="434"/>
      <c r="H13" s="434"/>
      <c r="I13" s="434"/>
      <c r="J13" s="435"/>
      <c r="K13" s="287"/>
      <c r="L13" s="287"/>
      <c r="M13" s="287"/>
      <c r="N13" s="287"/>
      <c r="O13" s="287"/>
      <c r="P13" s="287"/>
      <c r="Q13" s="287"/>
      <c r="R13" s="287"/>
      <c r="S13" s="287"/>
      <c r="T13" s="287"/>
      <c r="U13" s="287"/>
      <c r="V13" s="287"/>
      <c r="W13" s="287"/>
    </row>
    <row r="14" spans="1:28" s="288" customFormat="1" ht="20.100000000000001" customHeight="1" x14ac:dyDescent="0.2">
      <c r="A14" s="436" t="s">
        <v>215</v>
      </c>
      <c r="B14" s="437"/>
      <c r="C14" s="437"/>
      <c r="D14" s="437"/>
      <c r="E14" s="437"/>
      <c r="F14" s="437"/>
      <c r="G14" s="437"/>
      <c r="H14" s="437"/>
      <c r="I14" s="437"/>
      <c r="J14" s="438"/>
      <c r="K14" s="287"/>
      <c r="L14" s="287"/>
      <c r="M14" s="287"/>
      <c r="N14" s="287"/>
      <c r="O14" s="287"/>
      <c r="P14" s="287"/>
      <c r="Q14" s="287"/>
      <c r="R14" s="287"/>
      <c r="S14" s="287"/>
      <c r="T14" s="287"/>
      <c r="U14" s="287"/>
      <c r="V14" s="287"/>
      <c r="W14" s="287"/>
    </row>
    <row r="15" spans="1:28" ht="27" customHeight="1" x14ac:dyDescent="0.25">
      <c r="A15" s="265"/>
      <c r="B15" s="266"/>
      <c r="C15" s="266"/>
      <c r="D15" s="266"/>
      <c r="E15" s="266"/>
      <c r="F15" s="266"/>
      <c r="G15" s="266"/>
      <c r="H15" s="266"/>
      <c r="I15" s="266"/>
      <c r="J15" s="264"/>
      <c r="K15" s="264"/>
      <c r="L15" s="264"/>
      <c r="M15" s="264"/>
      <c r="N15" s="264"/>
      <c r="O15" s="264"/>
      <c r="P15" s="264"/>
      <c r="Q15" s="264"/>
      <c r="R15" s="264"/>
      <c r="S15" s="264"/>
      <c r="T15" s="264"/>
      <c r="U15" s="264"/>
      <c r="V15" s="264"/>
      <c r="W15" s="264"/>
    </row>
    <row r="16" spans="1:28" s="373" customFormat="1" ht="30" customHeight="1" thickBot="1" x14ac:dyDescent="0.3">
      <c r="A16" s="432" t="s">
        <v>235</v>
      </c>
      <c r="B16" s="432"/>
      <c r="C16" s="432"/>
      <c r="D16" s="432"/>
      <c r="E16" s="432"/>
      <c r="F16" s="432"/>
      <c r="G16" s="432"/>
      <c r="H16" s="432"/>
      <c r="I16" s="432"/>
      <c r="J16" s="432"/>
      <c r="K16" s="135"/>
      <c r="L16" s="135"/>
      <c r="M16" s="135"/>
      <c r="N16" s="135"/>
      <c r="O16" s="135"/>
      <c r="P16" s="135"/>
      <c r="Q16" s="135"/>
      <c r="R16" s="135"/>
      <c r="S16" s="136"/>
      <c r="T16" s="137"/>
      <c r="U16" s="137"/>
      <c r="V16" s="137"/>
      <c r="W16" s="137"/>
      <c r="X16" s="137"/>
      <c r="Y16" s="137"/>
      <c r="Z16" s="137"/>
      <c r="AA16" s="137"/>
      <c r="AB16" s="137"/>
    </row>
    <row r="17" spans="1:28" s="373" customFormat="1" ht="30" customHeight="1" thickTop="1" x14ac:dyDescent="0.25">
      <c r="A17" s="138"/>
      <c r="B17" s="138"/>
      <c r="C17" s="138"/>
      <c r="D17" s="138"/>
      <c r="E17" s="138"/>
      <c r="F17" s="138"/>
      <c r="G17" s="138"/>
      <c r="H17" s="138"/>
      <c r="I17" s="138"/>
      <c r="J17" s="138"/>
      <c r="K17" s="135"/>
      <c r="L17" s="135"/>
      <c r="M17" s="135"/>
      <c r="N17" s="135"/>
      <c r="O17" s="135"/>
      <c r="P17" s="135"/>
      <c r="Q17" s="135"/>
      <c r="R17" s="135"/>
      <c r="S17" s="136"/>
      <c r="T17" s="137"/>
      <c r="U17" s="137"/>
      <c r="V17" s="137"/>
      <c r="W17" s="137"/>
      <c r="X17" s="137"/>
      <c r="Y17" s="137"/>
      <c r="Z17" s="137"/>
      <c r="AA17" s="137"/>
      <c r="AB17" s="137"/>
    </row>
    <row r="18" spans="1:28" s="373" customFormat="1" ht="30" customHeight="1" thickBot="1" x14ac:dyDescent="0.3">
      <c r="A18" s="138"/>
      <c r="B18" s="237" t="s">
        <v>241</v>
      </c>
      <c r="C18" s="138"/>
      <c r="D18" s="138"/>
      <c r="E18" s="138"/>
      <c r="F18" s="138"/>
      <c r="G18" s="138"/>
      <c r="H18" s="138"/>
      <c r="I18" s="138"/>
      <c r="J18" s="138"/>
      <c r="K18" s="135"/>
      <c r="L18" s="135"/>
      <c r="M18" s="135"/>
      <c r="N18" s="135"/>
      <c r="O18" s="135"/>
      <c r="P18" s="135"/>
      <c r="Q18" s="135"/>
      <c r="R18" s="135"/>
      <c r="S18" s="136"/>
      <c r="T18" s="137"/>
      <c r="U18" s="137"/>
      <c r="V18" s="137"/>
      <c r="W18" s="137"/>
      <c r="X18" s="137"/>
      <c r="Y18" s="137"/>
      <c r="Z18" s="137"/>
      <c r="AA18" s="137"/>
      <c r="AB18" s="137"/>
    </row>
    <row r="19" spans="1:28" s="373" customFormat="1" ht="30" customHeight="1" thickBot="1" x14ac:dyDescent="0.3">
      <c r="A19" s="138"/>
      <c r="B19" s="319">
        <v>60</v>
      </c>
      <c r="C19" s="138"/>
      <c r="D19" s="138"/>
      <c r="E19" s="138"/>
      <c r="F19" s="138"/>
      <c r="G19" s="138"/>
      <c r="H19" s="138"/>
      <c r="I19" s="138"/>
      <c r="J19" s="138"/>
      <c r="K19" s="135"/>
      <c r="L19" s="135"/>
      <c r="M19" s="135"/>
      <c r="N19" s="135"/>
      <c r="O19" s="135"/>
      <c r="P19" s="135"/>
      <c r="Q19" s="135"/>
      <c r="R19" s="135"/>
      <c r="S19" s="136"/>
      <c r="T19" s="137"/>
      <c r="U19" s="137"/>
      <c r="V19" s="137"/>
      <c r="W19" s="137"/>
      <c r="X19" s="137"/>
      <c r="Y19" s="137"/>
      <c r="Z19" s="137"/>
      <c r="AA19" s="137"/>
      <c r="AB19" s="137"/>
    </row>
    <row r="20" spans="1:28" s="373" customFormat="1" ht="30" customHeight="1" x14ac:dyDescent="0.25">
      <c r="A20" s="138"/>
      <c r="B20" s="138"/>
      <c r="C20" s="138"/>
      <c r="D20" s="138"/>
      <c r="E20" s="138"/>
      <c r="F20" s="138"/>
      <c r="G20" s="138"/>
      <c r="H20" s="138"/>
      <c r="I20" s="138"/>
      <c r="J20" s="138"/>
      <c r="K20" s="135"/>
      <c r="L20" s="135"/>
      <c r="M20" s="135"/>
      <c r="N20" s="135"/>
      <c r="O20" s="135"/>
      <c r="P20" s="135"/>
      <c r="Q20" s="135"/>
      <c r="R20" s="135"/>
      <c r="S20" s="136"/>
      <c r="T20" s="137"/>
      <c r="U20" s="137"/>
      <c r="V20" s="137"/>
      <c r="W20" s="137"/>
      <c r="X20" s="137"/>
      <c r="Y20" s="137"/>
      <c r="Z20" s="137"/>
      <c r="AA20" s="137"/>
      <c r="AB20" s="137"/>
    </row>
    <row r="21" spans="1:28" s="373" customFormat="1" ht="50.1" customHeight="1" x14ac:dyDescent="0.25">
      <c r="A21" s="237" t="s">
        <v>8</v>
      </c>
      <c r="B21" s="237" t="s">
        <v>189</v>
      </c>
      <c r="C21" s="237" t="s">
        <v>81</v>
      </c>
      <c r="D21" s="237" t="s">
        <v>188</v>
      </c>
      <c r="E21" s="237" t="s">
        <v>167</v>
      </c>
      <c r="F21" s="237" t="s">
        <v>204</v>
      </c>
      <c r="G21" s="237" t="str">
        <f>'POSTOS SECAD'!E24</f>
        <v>Quantidade de Postos</v>
      </c>
      <c r="H21" s="237" t="s">
        <v>77</v>
      </c>
      <c r="I21" s="237" t="s">
        <v>254</v>
      </c>
      <c r="J21" s="237" t="s">
        <v>89</v>
      </c>
      <c r="K21" s="139"/>
      <c r="L21" s="139"/>
      <c r="M21" s="139"/>
      <c r="N21" s="139"/>
      <c r="O21" s="139"/>
      <c r="P21" s="139"/>
      <c r="Q21" s="140"/>
      <c r="R21" s="141"/>
      <c r="S21" s="141"/>
      <c r="T21" s="142"/>
      <c r="U21" s="142"/>
      <c r="V21" s="142"/>
      <c r="W21" s="142"/>
      <c r="X21" s="142"/>
      <c r="Y21" s="142"/>
      <c r="Z21" s="142"/>
      <c r="AA21" s="142"/>
      <c r="AB21" s="142"/>
    </row>
    <row r="22" spans="1:28" s="373" customFormat="1" ht="30" customHeight="1" thickBot="1" x14ac:dyDescent="0.3">
      <c r="A22" s="238">
        <f>'POSTOS SECAD'!A18</f>
        <v>1</v>
      </c>
      <c r="B22" s="239" t="str">
        <f>'POSTOS SECAD'!B18</f>
        <v>Auxiliar Administrativo III - SECAD</v>
      </c>
      <c r="C22" s="240">
        <f>'POSTOS SECAD'!C18</f>
        <v>30</v>
      </c>
      <c r="D22" s="241" t="s">
        <v>234</v>
      </c>
      <c r="E22" s="242">
        <f>'POSTOS SECAD'!D25</f>
        <v>0</v>
      </c>
      <c r="F22" s="364">
        <f>'POSTOS SECAD'!G25</f>
        <v>0</v>
      </c>
      <c r="G22" s="243">
        <f>'POSTOS SECAD'!E25</f>
        <v>14</v>
      </c>
      <c r="H22" s="365">
        <f>E22*G22</f>
        <v>0</v>
      </c>
      <c r="I22" s="243">
        <f>B19</f>
        <v>60</v>
      </c>
      <c r="J22" s="244">
        <f>H22*I22</f>
        <v>0</v>
      </c>
      <c r="K22" s="143"/>
      <c r="L22" s="143"/>
      <c r="M22" s="143"/>
      <c r="N22" s="143"/>
      <c r="O22" s="143"/>
      <c r="P22" s="143"/>
      <c r="Q22" s="417"/>
      <c r="R22" s="418"/>
      <c r="S22" s="142"/>
      <c r="T22" s="142"/>
      <c r="U22" s="142"/>
      <c r="V22" s="142"/>
      <c r="W22" s="142"/>
      <c r="X22" s="142"/>
      <c r="Y22" s="142"/>
      <c r="Z22" s="142"/>
      <c r="AA22" s="142"/>
      <c r="AB22" s="142"/>
    </row>
    <row r="23" spans="1:28" s="373" customFormat="1" ht="30" customHeight="1" thickBot="1" x14ac:dyDescent="0.3">
      <c r="A23" s="245"/>
      <c r="B23" s="246"/>
      <c r="C23" s="247"/>
      <c r="D23" s="247"/>
      <c r="E23" s="248"/>
      <c r="F23" s="249"/>
      <c r="H23" s="289"/>
      <c r="I23" s="289" t="s">
        <v>216</v>
      </c>
      <c r="J23" s="251">
        <f>SUM(J22:J22)</f>
        <v>0</v>
      </c>
      <c r="K23" s="366"/>
      <c r="L23" s="143"/>
      <c r="M23" s="143"/>
      <c r="N23" s="143"/>
      <c r="O23" s="143"/>
      <c r="P23" s="143"/>
      <c r="Q23" s="142"/>
      <c r="R23" s="142"/>
      <c r="S23" s="142"/>
      <c r="T23" s="142"/>
      <c r="U23" s="142"/>
      <c r="V23" s="142"/>
      <c r="W23" s="142"/>
      <c r="X23" s="142"/>
      <c r="Y23" s="142"/>
      <c r="Z23" s="142"/>
      <c r="AA23" s="142"/>
      <c r="AB23" s="142"/>
    </row>
    <row r="24" spans="1:28" s="373" customFormat="1" ht="30" customHeight="1" x14ac:dyDescent="0.25">
      <c r="A24" s="252"/>
      <c r="B24" s="253"/>
      <c r="C24" s="254"/>
      <c r="D24" s="254"/>
      <c r="E24" s="255"/>
      <c r="F24" s="256"/>
      <c r="G24" s="250"/>
      <c r="H24" s="250"/>
      <c r="I24" s="250"/>
      <c r="J24" s="257"/>
      <c r="K24" s="366"/>
      <c r="L24" s="143"/>
      <c r="M24" s="143"/>
      <c r="N24" s="143"/>
      <c r="O24" s="143"/>
      <c r="P24" s="143"/>
      <c r="Q24" s="142"/>
      <c r="R24" s="142"/>
      <c r="S24" s="142"/>
      <c r="T24" s="142"/>
      <c r="U24" s="142"/>
      <c r="V24" s="142"/>
      <c r="W24" s="142"/>
      <c r="X24" s="142"/>
      <c r="Y24" s="142"/>
      <c r="Z24" s="142"/>
      <c r="AA24" s="142"/>
      <c r="AB24" s="142"/>
    </row>
    <row r="25" spans="1:28" s="135" customFormat="1" ht="30" customHeight="1" thickBot="1" x14ac:dyDescent="0.3">
      <c r="A25" s="420" t="s">
        <v>68</v>
      </c>
      <c r="B25" s="420"/>
      <c r="C25" s="420"/>
      <c r="D25" s="420"/>
      <c r="E25" s="420"/>
      <c r="F25" s="420"/>
      <c r="G25" s="420"/>
      <c r="H25" s="420"/>
      <c r="I25" s="420"/>
      <c r="J25" s="420"/>
      <c r="S25" s="271"/>
      <c r="T25" s="272"/>
      <c r="U25" s="272"/>
      <c r="V25" s="272"/>
      <c r="W25" s="272"/>
      <c r="X25" s="272"/>
      <c r="Y25" s="272"/>
      <c r="Z25" s="272"/>
      <c r="AA25" s="272"/>
      <c r="AB25" s="272"/>
    </row>
    <row r="26" spans="1:28" s="373" customFormat="1" ht="15" customHeight="1" thickTop="1" x14ac:dyDescent="0.2">
      <c r="A26" s="372"/>
      <c r="B26" s="267"/>
      <c r="C26" s="372"/>
      <c r="D26" s="372"/>
      <c r="E26" s="372"/>
      <c r="F26" s="372"/>
      <c r="G26" s="372"/>
      <c r="H26" s="372"/>
      <c r="I26" s="372"/>
      <c r="J26" s="372"/>
      <c r="K26" s="372"/>
      <c r="L26" s="372"/>
      <c r="M26" s="372"/>
      <c r="N26" s="372"/>
      <c r="O26" s="372"/>
      <c r="P26" s="372"/>
      <c r="Q26" s="372"/>
      <c r="R26" s="145"/>
      <c r="S26" s="145"/>
      <c r="T26" s="145"/>
      <c r="U26" s="145"/>
      <c r="V26" s="145"/>
      <c r="W26" s="145"/>
      <c r="X26" s="145"/>
      <c r="Y26" s="145"/>
      <c r="Z26" s="145"/>
      <c r="AA26" s="145"/>
    </row>
    <row r="27" spans="1:28" s="373" customFormat="1" ht="15" customHeight="1" x14ac:dyDescent="0.2">
      <c r="A27" s="372"/>
      <c r="B27" s="419" t="s">
        <v>209</v>
      </c>
      <c r="C27" s="419"/>
      <c r="D27" s="419"/>
      <c r="E27" s="419"/>
      <c r="F27" s="419"/>
      <c r="G27" s="419"/>
      <c r="H27" s="419"/>
      <c r="I27" s="419"/>
      <c r="J27" s="419"/>
      <c r="K27" s="372"/>
      <c r="L27" s="372"/>
      <c r="M27" s="372"/>
      <c r="N27" s="372"/>
      <c r="O27" s="372"/>
      <c r="P27" s="372"/>
      <c r="Q27" s="372"/>
      <c r="R27" s="145"/>
      <c r="S27" s="145"/>
      <c r="T27" s="145"/>
      <c r="U27" s="145"/>
      <c r="V27" s="145"/>
      <c r="W27" s="145"/>
      <c r="X27" s="145"/>
      <c r="Y27" s="145"/>
      <c r="Z27" s="145"/>
      <c r="AA27" s="145"/>
    </row>
    <row r="28" spans="1:28" s="373" customFormat="1" ht="15" customHeight="1" x14ac:dyDescent="0.2">
      <c r="A28" s="372"/>
      <c r="B28" s="374" t="s">
        <v>210</v>
      </c>
      <c r="C28" s="374"/>
      <c r="D28" s="374"/>
      <c r="E28" s="374"/>
      <c r="F28" s="374"/>
      <c r="G28" s="374"/>
      <c r="H28" s="374"/>
      <c r="I28" s="374"/>
      <c r="J28" s="374"/>
      <c r="K28" s="372"/>
      <c r="L28" s="372"/>
      <c r="M28" s="372"/>
      <c r="N28" s="372"/>
      <c r="O28" s="372"/>
      <c r="P28" s="372"/>
      <c r="Q28" s="372"/>
      <c r="R28" s="145"/>
      <c r="S28" s="145"/>
      <c r="T28" s="145"/>
      <c r="U28" s="145"/>
      <c r="V28" s="145"/>
      <c r="W28" s="145"/>
      <c r="X28" s="145"/>
      <c r="Y28" s="145"/>
      <c r="Z28" s="145"/>
      <c r="AA28" s="145"/>
    </row>
    <row r="29" spans="1:28" s="373" customFormat="1" ht="15" customHeight="1" x14ac:dyDescent="0.2">
      <c r="B29" s="416" t="s">
        <v>255</v>
      </c>
      <c r="C29" s="416"/>
      <c r="D29" s="416"/>
      <c r="E29" s="416"/>
      <c r="F29" s="416"/>
      <c r="G29" s="416"/>
      <c r="H29" s="416"/>
      <c r="I29" s="147"/>
      <c r="J29" s="135"/>
      <c r="K29" s="135"/>
      <c r="L29" s="135"/>
      <c r="M29" s="135"/>
      <c r="N29" s="135"/>
      <c r="O29" s="135"/>
      <c r="P29" s="135"/>
      <c r="Q29" s="135"/>
      <c r="R29" s="145"/>
      <c r="S29" s="145"/>
      <c r="T29" s="145"/>
      <c r="U29" s="145"/>
      <c r="V29" s="145"/>
      <c r="W29" s="145"/>
      <c r="X29" s="145"/>
      <c r="Y29" s="145"/>
      <c r="Z29" s="145"/>
      <c r="AA29" s="145"/>
    </row>
    <row r="30" spans="1:28" s="269" customFormat="1" ht="12.75" x14ac:dyDescent="0.2">
      <c r="A30" s="132"/>
      <c r="B30" s="149" t="s">
        <v>88</v>
      </c>
      <c r="C30" s="132"/>
      <c r="D30" s="132"/>
      <c r="E30" s="132"/>
      <c r="F30" s="132"/>
      <c r="G30" s="268"/>
      <c r="H30" s="268"/>
      <c r="I30" s="268"/>
      <c r="J30" s="268"/>
      <c r="K30" s="268"/>
      <c r="Q30" s="270"/>
      <c r="R30" s="270"/>
      <c r="S30" s="270"/>
      <c r="T30" s="270"/>
      <c r="U30" s="270"/>
    </row>
    <row r="31" spans="1:28" s="269" customFormat="1" ht="12.75" x14ac:dyDescent="0.2"/>
    <row r="32" spans="1:28" x14ac:dyDescent="0.25">
      <c r="B32" s="413" t="s">
        <v>15</v>
      </c>
      <c r="C32" s="414"/>
      <c r="D32" s="414"/>
      <c r="E32" s="414"/>
      <c r="F32" s="415"/>
    </row>
  </sheetData>
  <sheetProtection algorithmName="SHA-512" hashValue="eSsU7L0o3Sb7+5O9gsb1XBzzKNTzUH5meP4OzSJK5V+om0aWxhl7El8JtAFZhx6KiRnFgpqmtPlp0e2cVWYBlg==" saltValue="8SPmxBhZ6qghVtBUXl+4Mw==" spinCount="100000" sheet="1" objects="1" scenarios="1" selectLockedCells="1"/>
  <mergeCells count="16">
    <mergeCell ref="A10:J10"/>
    <mergeCell ref="A16:J16"/>
    <mergeCell ref="A11:J11"/>
    <mergeCell ref="A12:J12"/>
    <mergeCell ref="A13:J13"/>
    <mergeCell ref="A14:J14"/>
    <mergeCell ref="A1:J1"/>
    <mergeCell ref="A2:J2"/>
    <mergeCell ref="A3:J3"/>
    <mergeCell ref="A9:J9"/>
    <mergeCell ref="H7:I7"/>
    <mergeCell ref="B32:F32"/>
    <mergeCell ref="B29:H29"/>
    <mergeCell ref="Q22:R22"/>
    <mergeCell ref="B27:J27"/>
    <mergeCell ref="A25:J25"/>
  </mergeCells>
  <printOptions horizontalCentered="1"/>
  <pageMargins left="0.39370078740157483" right="0.39370078740157483" top="1.3779527559055118" bottom="0.78740157480314965" header="0.59055118110236227" footer="0.39370078740157483"/>
  <pageSetup paperSize="9" scale="54" orientation="portrait" r:id="rId1"/>
  <headerFooter>
    <oddHeader>&amp;C&amp;"Arial,Negrito"&amp;16ANEXO II
&amp;"Arial,Normal"&amp;10
&amp;G&amp;R&amp;P</oddHeader>
    <oddFooter>&amp;L&amp;12SACCON/CPC/SECAD&amp;R&amp;12&amp;A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showGridLines="0" view="pageBreakPreview" zoomScale="70" zoomScaleNormal="70" zoomScaleSheetLayoutView="70" workbookViewId="0">
      <selection activeCell="L16" sqref="L16"/>
    </sheetView>
  </sheetViews>
  <sheetFormatPr defaultRowHeight="15" x14ac:dyDescent="0.25"/>
  <cols>
    <col min="1" max="1" width="8.7109375" style="130" customWidth="1"/>
    <col min="2" max="2" width="35.7109375" style="130" customWidth="1"/>
    <col min="3" max="3" width="12.7109375" style="130" customWidth="1"/>
    <col min="4" max="5" width="15.7109375" style="130" customWidth="1"/>
    <col min="6" max="9" width="20.7109375" style="130" customWidth="1"/>
    <col min="10" max="15" width="15.7109375" style="130" customWidth="1"/>
    <col min="16" max="16" width="20.7109375" style="130" customWidth="1"/>
    <col min="17" max="16384" width="9.140625" style="130"/>
  </cols>
  <sheetData>
    <row r="1" spans="1:16" ht="18.75" x14ac:dyDescent="0.25">
      <c r="A1" s="442" t="str">
        <f>'DADOS CADASTRAIS e RESUMO'!A1:J1</f>
        <v>TRIBUNAL REGIONAL ELEITORAL DO PARANÁ</v>
      </c>
      <c r="B1" s="443"/>
      <c r="C1" s="443"/>
      <c r="D1" s="443"/>
      <c r="E1" s="443"/>
      <c r="F1" s="443"/>
      <c r="G1" s="443"/>
      <c r="H1" s="443"/>
      <c r="I1" s="443"/>
      <c r="J1" s="443"/>
      <c r="K1" s="443"/>
      <c r="L1" s="443"/>
      <c r="M1" s="443"/>
      <c r="N1" s="443"/>
      <c r="O1" s="443"/>
      <c r="P1" s="443"/>
    </row>
    <row r="2" spans="1:16" ht="15" customHeight="1" x14ac:dyDescent="0.25">
      <c r="A2" s="422" t="str">
        <f>'DADOS CADASTRAIS e RESUMO'!A2:J2</f>
        <v>PLANILHA DE FORMAÇÃO DE CUSTOS E PREÇOS - Base Licitante</v>
      </c>
      <c r="B2" s="444"/>
      <c r="C2" s="444"/>
      <c r="D2" s="444"/>
      <c r="E2" s="444"/>
      <c r="F2" s="444"/>
      <c r="G2" s="444"/>
      <c r="H2" s="444"/>
      <c r="I2" s="444"/>
      <c r="J2" s="444"/>
      <c r="K2" s="444"/>
      <c r="L2" s="444"/>
      <c r="M2" s="444"/>
      <c r="N2" s="444"/>
      <c r="O2" s="444"/>
      <c r="P2" s="444"/>
    </row>
    <row r="3" spans="1:16" ht="15" customHeight="1" x14ac:dyDescent="0.25">
      <c r="A3" s="422" t="str">
        <f>'DADOS CADASTRAIS e RESUMO'!A3:J3</f>
        <v>Serviços de Apoio Administrativo - SECAD</v>
      </c>
      <c r="B3" s="444"/>
      <c r="C3" s="444"/>
      <c r="D3" s="444"/>
      <c r="E3" s="444"/>
      <c r="F3" s="444"/>
      <c r="G3" s="444"/>
      <c r="H3" s="444"/>
      <c r="I3" s="444"/>
      <c r="J3" s="444"/>
      <c r="K3" s="444"/>
      <c r="L3" s="444"/>
      <c r="M3" s="444"/>
      <c r="N3" s="444"/>
      <c r="O3" s="444"/>
      <c r="P3" s="444"/>
    </row>
    <row r="4" spans="1:16" x14ac:dyDescent="0.25">
      <c r="A4" s="131"/>
      <c r="B4" s="132"/>
      <c r="C4" s="132"/>
      <c r="D4" s="132"/>
      <c r="E4" s="132"/>
      <c r="F4" s="131"/>
      <c r="G4" s="131"/>
      <c r="H4" s="131"/>
      <c r="I4" s="131"/>
      <c r="J4" s="131"/>
      <c r="K4" s="131"/>
      <c r="L4" s="131"/>
      <c r="M4" s="131"/>
      <c r="N4" s="131"/>
      <c r="O4" s="150" t="str">
        <f>'DADOS CADASTRAIS e RESUMO'!I5</f>
        <v>PAD n.:</v>
      </c>
      <c r="P4" s="133" t="str">
        <f>'DADOS CADASTRAIS e RESUMO'!J5</f>
        <v>14336/2022</v>
      </c>
    </row>
    <row r="5" spans="1:16" x14ac:dyDescent="0.25">
      <c r="A5" s="131"/>
      <c r="B5" s="132"/>
      <c r="C5" s="132"/>
      <c r="D5" s="132"/>
      <c r="E5" s="132"/>
      <c r="F5" s="131"/>
      <c r="G5" s="131"/>
      <c r="H5" s="131"/>
      <c r="I5" s="131"/>
      <c r="J5" s="131"/>
      <c r="K5" s="131"/>
      <c r="L5" s="131"/>
      <c r="M5" s="131"/>
      <c r="N5" s="131"/>
      <c r="O5" s="150" t="str">
        <f>'DADOS CADASTRAIS e RESUMO'!I6</f>
        <v>Licitação n.:</v>
      </c>
      <c r="P5" s="151">
        <f>'DADOS CADASTRAIS e RESUMO'!J6</f>
        <v>0</v>
      </c>
    </row>
    <row r="6" spans="1:16" x14ac:dyDescent="0.25">
      <c r="A6" s="131"/>
      <c r="B6" s="132"/>
      <c r="C6" s="132"/>
      <c r="D6" s="132"/>
      <c r="E6" s="132"/>
      <c r="F6" s="131"/>
      <c r="G6" s="131"/>
      <c r="H6" s="131"/>
      <c r="I6" s="131"/>
      <c r="J6" s="131"/>
      <c r="K6" s="131"/>
      <c r="L6" s="131"/>
      <c r="M6" s="131"/>
      <c r="N6" s="448" t="str">
        <f>'DADOS CADASTRAIS e RESUMO'!H7</f>
        <v>Data da Proposta:</v>
      </c>
      <c r="O6" s="449"/>
      <c r="P6" s="152">
        <f>'DADOS CADASTRAIS e RESUMO'!J7</f>
        <v>0</v>
      </c>
    </row>
    <row r="7" spans="1:16" x14ac:dyDescent="0.25">
      <c r="A7" s="132"/>
      <c r="B7" s="134"/>
      <c r="C7" s="134"/>
      <c r="D7" s="134"/>
      <c r="E7" s="134"/>
      <c r="F7" s="134"/>
      <c r="G7" s="134"/>
      <c r="H7" s="134"/>
      <c r="I7" s="134"/>
      <c r="J7" s="134"/>
      <c r="K7" s="134"/>
      <c r="L7" s="134"/>
      <c r="M7" s="134"/>
      <c r="N7" s="134"/>
      <c r="O7" s="134"/>
      <c r="P7" s="134"/>
    </row>
    <row r="8" spans="1:16" x14ac:dyDescent="0.25">
      <c r="A8" s="445" t="str">
        <f>'DADOS CADASTRAIS e RESUMO'!A9</f>
        <v>NOME DA EMPRESA</v>
      </c>
      <c r="B8" s="446"/>
      <c r="C8" s="446"/>
      <c r="D8" s="446"/>
      <c r="E8" s="446"/>
      <c r="F8" s="446"/>
      <c r="G8" s="446"/>
      <c r="H8" s="446"/>
      <c r="I8" s="446"/>
      <c r="J8" s="446"/>
      <c r="K8" s="446"/>
      <c r="L8" s="446"/>
      <c r="M8" s="446"/>
      <c r="N8" s="446"/>
      <c r="O8" s="446"/>
      <c r="P8" s="447"/>
    </row>
    <row r="9" spans="1:16" x14ac:dyDescent="0.25">
      <c r="A9" s="439" t="str">
        <f>'DADOS CADASTRAIS e RESUMO'!A10</f>
        <v>CNPJ</v>
      </c>
      <c r="B9" s="440"/>
      <c r="C9" s="440"/>
      <c r="D9" s="440"/>
      <c r="E9" s="440"/>
      <c r="F9" s="440"/>
      <c r="G9" s="440"/>
      <c r="H9" s="440"/>
      <c r="I9" s="440"/>
      <c r="J9" s="440"/>
      <c r="K9" s="440"/>
      <c r="L9" s="440"/>
      <c r="M9" s="440"/>
      <c r="N9" s="440"/>
      <c r="O9" s="440"/>
      <c r="P9" s="441"/>
    </row>
    <row r="10" spans="1:16" ht="15.75" thickBot="1" x14ac:dyDescent="0.3">
      <c r="A10" s="450"/>
      <c r="B10" s="451"/>
      <c r="C10" s="451"/>
      <c r="D10" s="451"/>
      <c r="E10" s="451"/>
      <c r="F10" s="451"/>
      <c r="G10" s="452"/>
      <c r="H10" s="452"/>
      <c r="I10" s="452"/>
      <c r="J10" s="452"/>
      <c r="K10" s="452"/>
      <c r="L10" s="452"/>
      <c r="M10" s="452"/>
      <c r="N10" s="451"/>
      <c r="O10" s="452"/>
      <c r="P10" s="452"/>
    </row>
    <row r="11" spans="1:16" ht="15" customHeight="1" thickTop="1" x14ac:dyDescent="0.25">
      <c r="A11" s="453" t="s">
        <v>9</v>
      </c>
      <c r="B11" s="456" t="s">
        <v>10</v>
      </c>
      <c r="C11" s="456" t="s">
        <v>81</v>
      </c>
      <c r="D11" s="458" t="s">
        <v>11</v>
      </c>
      <c r="E11" s="459"/>
      <c r="F11" s="460" t="s">
        <v>11</v>
      </c>
      <c r="G11" s="461" t="s">
        <v>12</v>
      </c>
      <c r="H11" s="462"/>
      <c r="I11" s="463"/>
      <c r="J11" s="462"/>
      <c r="K11" s="463"/>
      <c r="L11" s="463"/>
      <c r="M11" s="464"/>
      <c r="N11" s="465" t="s">
        <v>12</v>
      </c>
      <c r="O11" s="467" t="s">
        <v>185</v>
      </c>
      <c r="P11" s="470" t="s">
        <v>208</v>
      </c>
    </row>
    <row r="12" spans="1:16" ht="45" customHeight="1" x14ac:dyDescent="0.25">
      <c r="A12" s="454"/>
      <c r="B12" s="457"/>
      <c r="C12" s="457"/>
      <c r="D12" s="478" t="s">
        <v>13</v>
      </c>
      <c r="E12" s="473" t="s">
        <v>14</v>
      </c>
      <c r="F12" s="454"/>
      <c r="G12" s="353" t="s">
        <v>264</v>
      </c>
      <c r="H12" s="367" t="s">
        <v>164</v>
      </c>
      <c r="I12" s="334" t="s">
        <v>265</v>
      </c>
      <c r="J12" s="476" t="s">
        <v>165</v>
      </c>
      <c r="K12" s="484" t="s">
        <v>165</v>
      </c>
      <c r="L12" s="484" t="s">
        <v>165</v>
      </c>
      <c r="M12" s="487" t="s">
        <v>165</v>
      </c>
      <c r="N12" s="466"/>
      <c r="O12" s="468"/>
      <c r="P12" s="471"/>
    </row>
    <row r="13" spans="1:16" ht="15.95" customHeight="1" x14ac:dyDescent="0.25">
      <c r="A13" s="454"/>
      <c r="B13" s="457"/>
      <c r="C13" s="457"/>
      <c r="D13" s="479"/>
      <c r="E13" s="474"/>
      <c r="F13" s="454"/>
      <c r="G13" s="354" t="s">
        <v>163</v>
      </c>
      <c r="H13" s="368" t="s">
        <v>70</v>
      </c>
      <c r="I13" s="492" t="s">
        <v>266</v>
      </c>
      <c r="J13" s="476"/>
      <c r="K13" s="485"/>
      <c r="L13" s="485"/>
      <c r="M13" s="487"/>
      <c r="N13" s="466"/>
      <c r="O13" s="468"/>
      <c r="P13" s="471"/>
    </row>
    <row r="14" spans="1:16" ht="15.95" customHeight="1" x14ac:dyDescent="0.25">
      <c r="A14" s="454"/>
      <c r="B14" s="457"/>
      <c r="C14" s="457"/>
      <c r="D14" s="479"/>
      <c r="E14" s="474"/>
      <c r="F14" s="454"/>
      <c r="G14" s="380"/>
      <c r="H14" s="382">
        <v>6</v>
      </c>
      <c r="I14" s="493"/>
      <c r="J14" s="476"/>
      <c r="K14" s="485"/>
      <c r="L14" s="485"/>
      <c r="M14" s="487"/>
      <c r="N14" s="466"/>
      <c r="O14" s="468"/>
      <c r="P14" s="471"/>
    </row>
    <row r="15" spans="1:16" ht="15.95" customHeight="1" x14ac:dyDescent="0.25">
      <c r="A15" s="454"/>
      <c r="B15" s="457"/>
      <c r="C15" s="457"/>
      <c r="D15" s="479"/>
      <c r="E15" s="475"/>
      <c r="F15" s="454"/>
      <c r="G15" s="354" t="s">
        <v>62</v>
      </c>
      <c r="H15" s="368" t="s">
        <v>69</v>
      </c>
      <c r="I15" s="493"/>
      <c r="J15" s="477"/>
      <c r="K15" s="486"/>
      <c r="L15" s="486"/>
      <c r="M15" s="488"/>
      <c r="N15" s="466"/>
      <c r="O15" s="469"/>
      <c r="P15" s="471"/>
    </row>
    <row r="16" spans="1:16" ht="15.95" customHeight="1" x14ac:dyDescent="0.25">
      <c r="A16" s="455"/>
      <c r="B16" s="153" t="s">
        <v>91</v>
      </c>
      <c r="C16" s="154" t="s">
        <v>82</v>
      </c>
      <c r="D16" s="480"/>
      <c r="E16" s="155">
        <f>'ENCARGOS e PROVISOES'!F90/100</f>
        <v>0</v>
      </c>
      <c r="F16" s="455"/>
      <c r="G16" s="381"/>
      <c r="H16" s="383"/>
      <c r="I16" s="384">
        <f>G18-(G18*10%)</f>
        <v>0</v>
      </c>
      <c r="J16" s="385"/>
      <c r="K16" s="386"/>
      <c r="L16" s="386"/>
      <c r="M16" s="387">
        <v>0</v>
      </c>
      <c r="N16" s="441"/>
      <c r="O16" s="156">
        <f>CITL!F17</f>
        <v>0</v>
      </c>
      <c r="P16" s="472"/>
    </row>
    <row r="17" spans="1:24" ht="15.95" customHeight="1" thickBot="1" x14ac:dyDescent="0.3">
      <c r="A17" s="311" t="s">
        <v>233</v>
      </c>
      <c r="B17" s="307"/>
      <c r="C17" s="307"/>
      <c r="D17" s="308"/>
      <c r="E17" s="307"/>
      <c r="F17" s="307"/>
      <c r="G17" s="355"/>
      <c r="H17" s="307"/>
      <c r="I17" s="307"/>
      <c r="J17" s="307"/>
      <c r="K17" s="307"/>
      <c r="L17" s="307"/>
      <c r="M17" s="309"/>
      <c r="N17" s="307"/>
      <c r="O17" s="307"/>
      <c r="P17" s="310"/>
    </row>
    <row r="18" spans="1:24" ht="25.5" customHeight="1" thickTop="1" thickBot="1" x14ac:dyDescent="0.3">
      <c r="A18" s="361">
        <v>1</v>
      </c>
      <c r="B18" s="359" t="s">
        <v>237</v>
      </c>
      <c r="C18" s="336">
        <v>30</v>
      </c>
      <c r="D18" s="379"/>
      <c r="E18" s="337">
        <f>ROUND(IF(D18&lt;&gt;0,(D18)*$E$16,0),2)</f>
        <v>0</v>
      </c>
      <c r="F18" s="338">
        <f>ROUND(SUM(D18:E18),2)</f>
        <v>0</v>
      </c>
      <c r="G18" s="356">
        <f>ROUND((IF((D18&gt;0),($G$14*21)-(($G$14*21)*$G$16),0)),2)</f>
        <v>0</v>
      </c>
      <c r="H18" s="339">
        <f>ROUND((IF(D18&gt;0,MAX(($H$14*(21*$H$16))-(6%*(D18)),0),0)),2)</f>
        <v>0</v>
      </c>
      <c r="I18" s="335">
        <f>I16/12</f>
        <v>0</v>
      </c>
      <c r="J18" s="340">
        <f>IF(D18&gt;0,$J$16,0)</f>
        <v>0</v>
      </c>
      <c r="K18" s="341">
        <f>IF(D18&gt;0,$K$16,0)</f>
        <v>0</v>
      </c>
      <c r="L18" s="341">
        <f>IF(C18&gt;0,$L$16,0)</f>
        <v>0</v>
      </c>
      <c r="M18" s="342">
        <f>IF(D18&gt;0,$M$16,0)</f>
        <v>0</v>
      </c>
      <c r="N18" s="343">
        <f>ROUND(SUM(G18:M18),2)</f>
        <v>0</v>
      </c>
      <c r="O18" s="344">
        <f>ROUND((F18+N18)*$O$16,2)</f>
        <v>0</v>
      </c>
      <c r="P18" s="363">
        <f>ROUND(F18+N18+O18,2)</f>
        <v>0</v>
      </c>
    </row>
    <row r="19" spans="1:24" ht="15.95" customHeight="1" x14ac:dyDescent="0.25">
      <c r="A19" s="157"/>
      <c r="B19" s="158"/>
      <c r="C19" s="159"/>
      <c r="D19" s="160"/>
      <c r="E19" s="161"/>
      <c r="F19" s="161"/>
      <c r="G19" s="357"/>
      <c r="H19" s="320"/>
      <c r="I19" s="162"/>
      <c r="J19" s="162"/>
      <c r="K19" s="162"/>
      <c r="L19" s="162"/>
      <c r="M19" s="194"/>
      <c r="N19" s="161"/>
      <c r="O19" s="161"/>
    </row>
    <row r="20" spans="1:24" ht="25.5" customHeight="1" x14ac:dyDescent="0.25">
      <c r="A20" s="157"/>
      <c r="B20" s="158"/>
      <c r="C20" s="159"/>
      <c r="D20" s="160"/>
      <c r="E20" s="161"/>
      <c r="F20" s="163" t="s">
        <v>84</v>
      </c>
      <c r="G20" s="489"/>
      <c r="H20" s="490"/>
      <c r="I20" s="490"/>
      <c r="J20" s="490"/>
      <c r="K20" s="490"/>
      <c r="L20" s="490"/>
      <c r="M20" s="491"/>
      <c r="N20" s="161"/>
      <c r="O20" s="161"/>
      <c r="P20" s="164"/>
    </row>
    <row r="21" spans="1:24" ht="25.5" customHeight="1" thickBot="1" x14ac:dyDescent="0.3">
      <c r="A21" s="165"/>
      <c r="B21" s="166"/>
      <c r="C21" s="166"/>
      <c r="D21" s="167"/>
      <c r="E21" s="168"/>
      <c r="F21" s="163" t="s">
        <v>85</v>
      </c>
      <c r="G21" s="481"/>
      <c r="H21" s="482"/>
      <c r="I21" s="482"/>
      <c r="J21" s="482"/>
      <c r="K21" s="482"/>
      <c r="L21" s="482"/>
      <c r="M21" s="483"/>
      <c r="P21" s="169"/>
    </row>
    <row r="22" spans="1:24" ht="15.75" thickTop="1" x14ac:dyDescent="0.25">
      <c r="A22" s="165"/>
      <c r="B22" s="166"/>
      <c r="C22" s="166"/>
      <c r="D22" s="167"/>
      <c r="E22" s="168"/>
      <c r="F22" s="168"/>
      <c r="G22" s="170"/>
      <c r="H22" s="170"/>
      <c r="I22" s="168"/>
      <c r="J22" s="168"/>
      <c r="L22" s="163"/>
      <c r="P22" s="169"/>
    </row>
    <row r="23" spans="1:24" ht="15.75" thickBot="1" x14ac:dyDescent="0.3">
      <c r="A23" s="311" t="s">
        <v>252</v>
      </c>
      <c r="B23" s="304"/>
      <c r="C23" s="304"/>
      <c r="D23" s="305"/>
      <c r="E23" s="305"/>
      <c r="F23" s="305"/>
      <c r="G23" s="305"/>
      <c r="H23" s="306"/>
      <c r="I23" s="305"/>
      <c r="J23" s="305"/>
      <c r="K23" s="305"/>
      <c r="L23" s="305"/>
      <c r="M23" s="305"/>
      <c r="N23" s="305"/>
      <c r="O23" s="305"/>
      <c r="P23" s="305"/>
    </row>
    <row r="24" spans="1:24" ht="39.950000000000003" customHeight="1" thickTop="1" thickBot="1" x14ac:dyDescent="0.3">
      <c r="A24" s="500"/>
      <c r="B24" s="501"/>
      <c r="C24" s="312" t="str">
        <f>'DADOS CADASTRAIS e RESUMO'!C21</f>
        <v>Jornada Semanal</v>
      </c>
      <c r="D24" s="313" t="s">
        <v>167</v>
      </c>
      <c r="E24" s="313" t="s">
        <v>76</v>
      </c>
      <c r="F24" s="313" t="s">
        <v>77</v>
      </c>
      <c r="G24" s="317" t="s">
        <v>238</v>
      </c>
      <c r="H24" s="312" t="s">
        <v>86</v>
      </c>
      <c r="I24" s="312" t="s">
        <v>239</v>
      </c>
      <c r="J24" s="312" t="s">
        <v>166</v>
      </c>
      <c r="K24" s="312" t="s">
        <v>87</v>
      </c>
      <c r="L24" s="504" t="s">
        <v>253</v>
      </c>
      <c r="M24" s="505"/>
      <c r="S24" s="318"/>
      <c r="U24" s="502"/>
      <c r="V24" s="502"/>
      <c r="W24" s="502"/>
      <c r="X24" s="502"/>
    </row>
    <row r="25" spans="1:24" ht="25.5" customHeight="1" thickBot="1" x14ac:dyDescent="0.3">
      <c r="A25" s="362">
        <f>A18</f>
        <v>1</v>
      </c>
      <c r="B25" s="360" t="str">
        <f>B18</f>
        <v>Auxiliar Administrativo III - SECAD</v>
      </c>
      <c r="C25" s="345">
        <v>30</v>
      </c>
      <c r="D25" s="346">
        <f>P18</f>
        <v>0</v>
      </c>
      <c r="E25" s="347">
        <v>14</v>
      </c>
      <c r="F25" s="348">
        <f>D25*E25</f>
        <v>0</v>
      </c>
      <c r="G25" s="349">
        <f>ROUND(D25/30,2)</f>
        <v>0</v>
      </c>
      <c r="H25" s="350"/>
      <c r="I25" s="350"/>
      <c r="J25" s="351">
        <v>60</v>
      </c>
      <c r="K25" s="352"/>
      <c r="L25" s="506">
        <f>ROUND((F25*J25)+(G25*K25*E25),2)</f>
        <v>0</v>
      </c>
      <c r="M25" s="507"/>
      <c r="S25" s="316"/>
      <c r="U25" s="503"/>
      <c r="V25" s="503"/>
      <c r="W25" s="503"/>
      <c r="X25" s="503"/>
    </row>
    <row r="26" spans="1:24" ht="25.5" customHeight="1" x14ac:dyDescent="0.25">
      <c r="A26" s="171"/>
      <c r="B26" s="172"/>
      <c r="C26" s="173"/>
      <c r="E26" s="314"/>
      <c r="F26" s="315"/>
      <c r="N26" s="176"/>
      <c r="O26" s="177"/>
      <c r="P26" s="178"/>
      <c r="U26" s="494"/>
      <c r="V26" s="494"/>
      <c r="W26" s="495"/>
      <c r="X26" s="495"/>
    </row>
    <row r="27" spans="1:24" x14ac:dyDescent="0.25">
      <c r="A27" s="157"/>
      <c r="B27" s="174"/>
      <c r="C27" s="175"/>
      <c r="D27" s="176"/>
      <c r="E27" s="177"/>
      <c r="F27" s="178"/>
      <c r="J27" s="316"/>
      <c r="O27" s="179"/>
      <c r="P27" s="179"/>
    </row>
    <row r="28" spans="1:24" x14ac:dyDescent="0.25">
      <c r="A28" s="180"/>
      <c r="B28" s="181"/>
      <c r="C28" s="182"/>
      <c r="D28" s="176"/>
      <c r="E28" s="177"/>
      <c r="F28" s="178"/>
      <c r="G28" s="183"/>
      <c r="H28" s="183"/>
      <c r="I28" s="184"/>
      <c r="J28" s="180"/>
      <c r="K28" s="185"/>
      <c r="L28" s="185"/>
      <c r="M28" s="186"/>
      <c r="N28" s="81"/>
      <c r="O28" s="81"/>
      <c r="P28" s="187"/>
    </row>
    <row r="29" spans="1:24" ht="16.5" thickBot="1" x14ac:dyDescent="0.3">
      <c r="A29" s="188" t="s">
        <v>75</v>
      </c>
      <c r="B29" s="189"/>
      <c r="C29" s="189"/>
      <c r="D29" s="190"/>
      <c r="E29" s="190"/>
      <c r="F29" s="190"/>
      <c r="G29" s="190"/>
      <c r="H29" s="190"/>
      <c r="I29" s="189"/>
      <c r="J29" s="189"/>
      <c r="K29" s="189"/>
      <c r="L29" s="189"/>
      <c r="M29" s="190"/>
      <c r="N29" s="190"/>
      <c r="O29" s="190"/>
      <c r="P29" s="190"/>
    </row>
    <row r="30" spans="1:24" ht="15.95" customHeight="1" thickTop="1" x14ac:dyDescent="0.25">
      <c r="A30" s="191"/>
      <c r="B30" s="191"/>
      <c r="C30" s="191"/>
      <c r="D30" s="191"/>
      <c r="E30" s="192"/>
      <c r="F30" s="192"/>
      <c r="G30" s="192"/>
      <c r="H30" s="192"/>
      <c r="I30" s="191"/>
      <c r="J30" s="191"/>
      <c r="K30" s="191"/>
      <c r="L30" s="191"/>
      <c r="M30" s="192"/>
      <c r="N30" s="192"/>
      <c r="O30" s="192"/>
      <c r="P30" s="192"/>
    </row>
    <row r="31" spans="1:24" s="275" customFormat="1" ht="15.95" customHeight="1" x14ac:dyDescent="0.2">
      <c r="B31" s="496" t="s">
        <v>259</v>
      </c>
      <c r="C31" s="496"/>
      <c r="D31" s="496"/>
      <c r="E31" s="496"/>
      <c r="F31" s="496"/>
      <c r="G31" s="496"/>
      <c r="H31" s="496"/>
      <c r="I31" s="496"/>
      <c r="J31" s="496"/>
      <c r="K31" s="496"/>
      <c r="L31" s="496"/>
      <c r="M31" s="496"/>
      <c r="N31" s="496"/>
      <c r="O31" s="273"/>
    </row>
    <row r="32" spans="1:24" s="148" customFormat="1" ht="15.95" customHeight="1" x14ac:dyDescent="0.2">
      <c r="B32" s="193" t="s">
        <v>251</v>
      </c>
      <c r="C32" s="193"/>
      <c r="D32" s="193"/>
      <c r="E32" s="193"/>
      <c r="F32" s="193"/>
      <c r="G32" s="193"/>
      <c r="H32" s="193"/>
      <c r="I32" s="193"/>
      <c r="J32" s="193"/>
      <c r="K32" s="193"/>
      <c r="L32" s="193"/>
      <c r="M32" s="193"/>
      <c r="N32" s="193"/>
      <c r="O32" s="193"/>
    </row>
    <row r="33" spans="1:27" s="148" customFormat="1" ht="15.95" customHeight="1" x14ac:dyDescent="0.2">
      <c r="B33" s="193" t="s">
        <v>248</v>
      </c>
      <c r="C33" s="193"/>
      <c r="D33" s="193"/>
      <c r="E33" s="193"/>
      <c r="F33" s="193"/>
      <c r="G33" s="193"/>
      <c r="H33" s="193"/>
      <c r="I33" s="193"/>
      <c r="J33" s="193"/>
      <c r="K33" s="193"/>
      <c r="L33" s="193"/>
      <c r="M33" s="193"/>
      <c r="N33" s="193"/>
      <c r="O33" s="193"/>
    </row>
    <row r="34" spans="1:27" s="148" customFormat="1" ht="15.95" customHeight="1" x14ac:dyDescent="0.2">
      <c r="B34" s="193" t="s">
        <v>186</v>
      </c>
      <c r="C34" s="193"/>
      <c r="D34" s="193"/>
      <c r="E34" s="193"/>
      <c r="F34" s="193"/>
      <c r="G34" s="193"/>
      <c r="H34" s="193"/>
      <c r="I34" s="193"/>
      <c r="J34" s="193"/>
      <c r="K34" s="193"/>
      <c r="L34" s="193"/>
      <c r="M34" s="193"/>
      <c r="N34" s="193"/>
      <c r="O34" s="193"/>
    </row>
    <row r="35" spans="1:27" s="358" customFormat="1" ht="15.95" customHeight="1" x14ac:dyDescent="0.2">
      <c r="A35" s="147"/>
      <c r="B35" s="496" t="s">
        <v>187</v>
      </c>
      <c r="C35" s="496"/>
      <c r="D35" s="496"/>
      <c r="E35" s="82"/>
      <c r="F35" s="82"/>
      <c r="G35" s="82"/>
      <c r="H35" s="82"/>
      <c r="I35" s="82"/>
      <c r="J35" s="135"/>
      <c r="K35" s="135"/>
      <c r="L35" s="135"/>
      <c r="M35" s="135"/>
      <c r="N35" s="135"/>
      <c r="O35" s="135"/>
      <c r="P35" s="135"/>
      <c r="Q35" s="135"/>
      <c r="R35" s="145"/>
      <c r="S35" s="145"/>
      <c r="T35" s="145"/>
      <c r="U35" s="145"/>
      <c r="V35" s="145"/>
      <c r="W35" s="145"/>
      <c r="X35" s="145"/>
      <c r="Y35" s="145"/>
      <c r="Z35" s="145"/>
      <c r="AA35" s="145"/>
    </row>
    <row r="36" spans="1:27" s="358" customFormat="1" ht="15.95" customHeight="1" x14ac:dyDescent="0.2">
      <c r="A36" s="147"/>
      <c r="B36" s="496" t="s">
        <v>260</v>
      </c>
      <c r="C36" s="496"/>
      <c r="D36" s="496"/>
      <c r="E36" s="135"/>
      <c r="F36" s="135"/>
      <c r="G36" s="135"/>
      <c r="H36" s="135"/>
      <c r="I36" s="135"/>
      <c r="J36" s="135"/>
      <c r="K36" s="135"/>
      <c r="L36" s="135"/>
      <c r="M36" s="135"/>
      <c r="N36" s="135"/>
      <c r="O36" s="135"/>
      <c r="P36" s="135"/>
      <c r="Q36" s="135"/>
      <c r="R36" s="145"/>
      <c r="S36" s="145"/>
      <c r="T36" s="145"/>
      <c r="U36" s="145"/>
      <c r="V36" s="145"/>
      <c r="W36" s="145"/>
      <c r="X36" s="145"/>
      <c r="Y36" s="145"/>
      <c r="Z36" s="145"/>
      <c r="AA36" s="145"/>
    </row>
    <row r="37" spans="1:27" s="358" customFormat="1" ht="15.95" customHeight="1" x14ac:dyDescent="0.2">
      <c r="B37" s="416" t="s">
        <v>205</v>
      </c>
      <c r="C37" s="416"/>
      <c r="D37" s="416"/>
      <c r="E37" s="147"/>
      <c r="F37" s="135"/>
      <c r="G37" s="135"/>
      <c r="H37" s="135"/>
      <c r="I37" s="135"/>
      <c r="J37" s="135"/>
      <c r="K37" s="135"/>
      <c r="L37" s="135"/>
      <c r="M37" s="135"/>
      <c r="N37" s="135"/>
      <c r="O37" s="135"/>
      <c r="P37" s="135"/>
      <c r="Q37" s="135"/>
      <c r="R37" s="145"/>
      <c r="S37" s="145"/>
      <c r="T37" s="145"/>
      <c r="U37" s="145"/>
      <c r="V37" s="145"/>
      <c r="W37" s="145"/>
      <c r="X37" s="145"/>
      <c r="Y37" s="145"/>
      <c r="Z37" s="145"/>
      <c r="AA37" s="145"/>
    </row>
    <row r="38" spans="1:27" s="269" customFormat="1" ht="15.95" customHeight="1" x14ac:dyDescent="0.2">
      <c r="A38" s="132"/>
      <c r="B38" s="149" t="s">
        <v>88</v>
      </c>
      <c r="C38" s="132"/>
      <c r="D38" s="132"/>
      <c r="E38" s="132"/>
      <c r="F38" s="132"/>
      <c r="G38" s="268"/>
      <c r="H38" s="268"/>
      <c r="I38" s="268"/>
      <c r="J38" s="268"/>
      <c r="K38" s="268"/>
      <c r="Q38" s="270"/>
      <c r="R38" s="270"/>
      <c r="S38" s="270"/>
      <c r="T38" s="270"/>
      <c r="U38" s="270"/>
    </row>
    <row r="39" spans="1:27" s="148" customFormat="1" ht="15.95" customHeight="1" x14ac:dyDescent="0.2">
      <c r="B39" s="274"/>
      <c r="C39" s="274"/>
      <c r="D39" s="274"/>
      <c r="E39" s="274"/>
      <c r="F39" s="274"/>
      <c r="G39" s="274"/>
      <c r="H39" s="274"/>
      <c r="I39" s="274"/>
      <c r="J39" s="274"/>
      <c r="K39" s="274"/>
      <c r="L39" s="274"/>
      <c r="M39" s="274"/>
      <c r="N39" s="497" t="s">
        <v>15</v>
      </c>
      <c r="O39" s="498"/>
      <c r="P39" s="499"/>
    </row>
  </sheetData>
  <sheetProtection algorithmName="SHA-512" hashValue="7QP8/CBUHsIkLrL8VVVldohRFdmlTHqZD+IlXmcOcd6wKxJOPnIV1TK+Z21+a5UMIuVrR3fTe5n++s28R8NRvA==" saltValue="V0HCBUviLCRcr0a2QKtemw==" spinCount="100000" sheet="1" objects="1" scenarios="1" selectLockedCells="1"/>
  <mergeCells count="39">
    <mergeCell ref="U26:V26"/>
    <mergeCell ref="W26:X26"/>
    <mergeCell ref="B31:N31"/>
    <mergeCell ref="N39:P39"/>
    <mergeCell ref="A24:B24"/>
    <mergeCell ref="U24:V24"/>
    <mergeCell ref="W24:X24"/>
    <mergeCell ref="U25:V25"/>
    <mergeCell ref="W25:X25"/>
    <mergeCell ref="L24:M24"/>
    <mergeCell ref="L25:M25"/>
    <mergeCell ref="B35:D35"/>
    <mergeCell ref="B36:D36"/>
    <mergeCell ref="B37:D37"/>
    <mergeCell ref="G21:M21"/>
    <mergeCell ref="L12:L15"/>
    <mergeCell ref="M12:M15"/>
    <mergeCell ref="K12:K15"/>
    <mergeCell ref="G20:M20"/>
    <mergeCell ref="I13:I15"/>
    <mergeCell ref="A10:P10"/>
    <mergeCell ref="A11:A16"/>
    <mergeCell ref="B11:B15"/>
    <mergeCell ref="C11:C15"/>
    <mergeCell ref="D11:E11"/>
    <mergeCell ref="F11:F16"/>
    <mergeCell ref="G11:M11"/>
    <mergeCell ref="N11:N16"/>
    <mergeCell ref="O11:O15"/>
    <mergeCell ref="P11:P16"/>
    <mergeCell ref="E12:E15"/>
    <mergeCell ref="J12:J15"/>
    <mergeCell ref="D12:D16"/>
    <mergeCell ref="A9:P9"/>
    <mergeCell ref="A1:P1"/>
    <mergeCell ref="A2:P2"/>
    <mergeCell ref="A3:P3"/>
    <mergeCell ref="A8:P8"/>
    <mergeCell ref="N6:O6"/>
  </mergeCells>
  <printOptions horizontalCentered="1"/>
  <pageMargins left="0.19685039370078741" right="0.19685039370078741" top="0.78740157480314965" bottom="0.78740157480314965" header="0.39370078740157483" footer="0.39370078740157483"/>
  <pageSetup paperSize="9" scale="50" orientation="landscape" r:id="rId1"/>
  <headerFooter>
    <oddHeader>&amp;R&amp;P</oddHeader>
    <oddFooter>&amp;LSACCON/CPC/SECAD&amp;R&amp;A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topLeftCell="A79" zoomScaleNormal="100" zoomScaleSheetLayoutView="100" workbookViewId="0">
      <selection activeCell="H71" sqref="H71"/>
    </sheetView>
  </sheetViews>
  <sheetFormatPr defaultRowHeight="12.75" x14ac:dyDescent="0.2"/>
  <cols>
    <col min="1" max="5" width="9.7109375" style="275" customWidth="1"/>
    <col min="6" max="6" width="12.28515625" style="275" bestFit="1" customWidth="1"/>
    <col min="7" max="8" width="44.7109375" style="275" customWidth="1"/>
    <col min="9" max="16384" width="9.140625" style="275"/>
  </cols>
  <sheetData>
    <row r="1" spans="1:8" ht="15.75" x14ac:dyDescent="0.2">
      <c r="A1" s="511" t="str">
        <f>'DADOS CADASTRAIS e RESUMO'!A1</f>
        <v>TRIBUNAL REGIONAL ELEITORAL DO PARANÁ</v>
      </c>
      <c r="B1" s="511"/>
      <c r="C1" s="511"/>
      <c r="D1" s="511"/>
      <c r="E1" s="511"/>
      <c r="F1" s="511"/>
      <c r="G1" s="511"/>
      <c r="H1" s="511"/>
    </row>
    <row r="2" spans="1:8" x14ac:dyDescent="0.2">
      <c r="A2" s="512" t="str">
        <f>'DADOS CADASTRAIS e RESUMO'!A2</f>
        <v>PLANILHA DE FORMAÇÃO DE CUSTOS E PREÇOS - Base Licitante</v>
      </c>
      <c r="B2" s="512"/>
      <c r="C2" s="512"/>
      <c r="D2" s="512"/>
      <c r="E2" s="512"/>
      <c r="F2" s="512"/>
      <c r="G2" s="512"/>
      <c r="H2" s="512"/>
    </row>
    <row r="3" spans="1:8" x14ac:dyDescent="0.2">
      <c r="A3" s="513" t="str">
        <f>'DADOS CADASTRAIS e RESUMO'!A3</f>
        <v>Serviços de Apoio Administrativo - SECAD</v>
      </c>
      <c r="B3" s="513"/>
      <c r="C3" s="513"/>
      <c r="D3" s="513"/>
      <c r="E3" s="513"/>
      <c r="F3" s="513"/>
      <c r="G3" s="513"/>
      <c r="H3" s="513"/>
    </row>
    <row r="4" spans="1:8" x14ac:dyDescent="0.2">
      <c r="A4" s="4"/>
      <c r="B4" s="4"/>
      <c r="C4" s="4"/>
      <c r="D4" s="4"/>
      <c r="E4" s="4"/>
      <c r="F4" s="4"/>
      <c r="G4" s="4"/>
      <c r="H4" s="4"/>
    </row>
    <row r="5" spans="1:8" x14ac:dyDescent="0.2">
      <c r="A5" s="514" t="str">
        <f>'DADOS CADASTRAIS e RESUMO'!A9</f>
        <v>NOME DA EMPRESA</v>
      </c>
      <c r="B5" s="515"/>
      <c r="C5" s="515"/>
      <c r="D5" s="515"/>
      <c r="E5" s="515"/>
      <c r="F5" s="515"/>
      <c r="G5" s="515"/>
      <c r="H5" s="516"/>
    </row>
    <row r="6" spans="1:8" x14ac:dyDescent="0.2">
      <c r="A6" s="517" t="str">
        <f>'DADOS CADASTRAIS e RESUMO'!A10</f>
        <v>CNPJ</v>
      </c>
      <c r="B6" s="518"/>
      <c r="C6" s="518"/>
      <c r="D6" s="518"/>
      <c r="E6" s="518"/>
      <c r="F6" s="518"/>
      <c r="G6" s="518"/>
      <c r="H6" s="519"/>
    </row>
    <row r="7" spans="1:8" ht="13.5" thickBot="1" x14ac:dyDescent="0.25">
      <c r="A7" s="278"/>
      <c r="B7" s="278"/>
      <c r="C7" s="278"/>
      <c r="D7" s="278"/>
      <c r="E7" s="278"/>
      <c r="F7" s="278"/>
      <c r="G7" s="278"/>
      <c r="H7" s="5" t="s">
        <v>92</v>
      </c>
    </row>
    <row r="8" spans="1:8" ht="13.5" thickTop="1" x14ac:dyDescent="0.2">
      <c r="A8" s="520" t="s">
        <v>35</v>
      </c>
      <c r="B8" s="521"/>
      <c r="C8" s="521"/>
      <c r="D8" s="521"/>
      <c r="E8" s="522"/>
      <c r="F8" s="388"/>
      <c r="G8" s="6" t="s">
        <v>17</v>
      </c>
      <c r="H8" s="7" t="s">
        <v>93</v>
      </c>
    </row>
    <row r="9" spans="1:8" x14ac:dyDescent="0.2">
      <c r="A9" s="523"/>
      <c r="B9" s="524"/>
      <c r="C9" s="524"/>
      <c r="D9" s="524"/>
      <c r="E9" s="525"/>
      <c r="F9" s="388"/>
      <c r="G9" s="6" t="s">
        <v>18</v>
      </c>
      <c r="H9" s="8" t="s">
        <v>94</v>
      </c>
    </row>
    <row r="10" spans="1:8" ht="13.5" thickBot="1" x14ac:dyDescent="0.25">
      <c r="A10" s="278"/>
      <c r="B10" s="278"/>
      <c r="C10" s="278"/>
      <c r="D10" s="278"/>
      <c r="E10" s="278"/>
      <c r="F10" s="278"/>
      <c r="G10" s="278"/>
      <c r="H10" s="278"/>
    </row>
    <row r="11" spans="1:8" ht="13.5" thickBot="1" x14ac:dyDescent="0.25">
      <c r="A11" s="526" t="s">
        <v>7</v>
      </c>
      <c r="B11" s="527"/>
      <c r="C11" s="527"/>
      <c r="D11" s="527"/>
      <c r="E11" s="527"/>
      <c r="F11" s="527"/>
      <c r="G11" s="527"/>
      <c r="H11" s="528"/>
    </row>
    <row r="12" spans="1:8" x14ac:dyDescent="0.2">
      <c r="A12" s="9"/>
      <c r="B12" s="9"/>
      <c r="C12" s="9"/>
      <c r="D12" s="9"/>
      <c r="E12" s="9"/>
      <c r="F12" s="10"/>
      <c r="G12" s="11"/>
      <c r="H12" s="11"/>
    </row>
    <row r="13" spans="1:8" ht="18" thickBot="1" x14ac:dyDescent="0.35">
      <c r="A13" s="529" t="s">
        <v>36</v>
      </c>
      <c r="B13" s="529"/>
      <c r="C13" s="529"/>
      <c r="D13" s="529"/>
      <c r="E13" s="529"/>
      <c r="F13" s="529"/>
      <c r="G13" s="529"/>
      <c r="H13" s="12"/>
    </row>
    <row r="14" spans="1:8" ht="13.5" thickTop="1" x14ac:dyDescent="0.2">
      <c r="A14" s="278"/>
      <c r="B14" s="278"/>
      <c r="C14" s="278"/>
      <c r="D14" s="278"/>
      <c r="E14" s="278"/>
      <c r="F14" s="13" t="s">
        <v>6</v>
      </c>
      <c r="G14" s="13" t="s">
        <v>37</v>
      </c>
      <c r="H14" s="13" t="s">
        <v>38</v>
      </c>
    </row>
    <row r="15" spans="1:8" x14ac:dyDescent="0.2">
      <c r="A15" s="508" t="s">
        <v>0</v>
      </c>
      <c r="B15" s="509"/>
      <c r="C15" s="509"/>
      <c r="D15" s="509"/>
      <c r="E15" s="510"/>
      <c r="F15" s="389"/>
      <c r="G15" s="14" t="s">
        <v>39</v>
      </c>
      <c r="H15" s="390" t="s">
        <v>95</v>
      </c>
    </row>
    <row r="16" spans="1:8" x14ac:dyDescent="0.2">
      <c r="A16" s="508" t="s">
        <v>19</v>
      </c>
      <c r="B16" s="509"/>
      <c r="C16" s="509"/>
      <c r="D16" s="509"/>
      <c r="E16" s="510"/>
      <c r="F16" s="389"/>
      <c r="G16" s="14" t="s">
        <v>40</v>
      </c>
      <c r="H16" s="390" t="s">
        <v>96</v>
      </c>
    </row>
    <row r="17" spans="1:10" x14ac:dyDescent="0.2">
      <c r="A17" s="508" t="s">
        <v>1</v>
      </c>
      <c r="B17" s="509"/>
      <c r="C17" s="509"/>
      <c r="D17" s="509"/>
      <c r="E17" s="510"/>
      <c r="F17" s="389"/>
      <c r="G17" s="14" t="s">
        <v>41</v>
      </c>
      <c r="H17" s="390" t="s">
        <v>97</v>
      </c>
    </row>
    <row r="18" spans="1:10" x14ac:dyDescent="0.2">
      <c r="A18" s="508" t="s">
        <v>20</v>
      </c>
      <c r="B18" s="509"/>
      <c r="C18" s="509"/>
      <c r="D18" s="509"/>
      <c r="E18" s="510"/>
      <c r="F18" s="389"/>
      <c r="G18" s="14" t="s">
        <v>42</v>
      </c>
      <c r="H18" s="390" t="s">
        <v>98</v>
      </c>
    </row>
    <row r="19" spans="1:10" ht="22.5" x14ac:dyDescent="0.2">
      <c r="A19" s="508" t="s">
        <v>2</v>
      </c>
      <c r="B19" s="509"/>
      <c r="C19" s="509"/>
      <c r="D19" s="509"/>
      <c r="E19" s="510"/>
      <c r="F19" s="389"/>
      <c r="G19" s="14" t="s">
        <v>43</v>
      </c>
      <c r="H19" s="390" t="s">
        <v>99</v>
      </c>
    </row>
    <row r="20" spans="1:10" x14ac:dyDescent="0.2">
      <c r="A20" s="508" t="s">
        <v>4</v>
      </c>
      <c r="B20" s="509"/>
      <c r="C20" s="509"/>
      <c r="D20" s="509"/>
      <c r="E20" s="510"/>
      <c r="F20" s="389"/>
      <c r="G20" s="14" t="s">
        <v>44</v>
      </c>
      <c r="H20" s="390" t="s">
        <v>100</v>
      </c>
    </row>
    <row r="21" spans="1:10" ht="67.5" x14ac:dyDescent="0.2">
      <c r="A21" s="15" t="s">
        <v>71</v>
      </c>
      <c r="B21" s="391"/>
      <c r="C21" s="15" t="s">
        <v>72</v>
      </c>
      <c r="D21" s="392"/>
      <c r="E21" s="15" t="s">
        <v>73</v>
      </c>
      <c r="F21" s="16">
        <f>B21*D21</f>
        <v>0</v>
      </c>
      <c r="G21" s="17" t="s">
        <v>101</v>
      </c>
      <c r="H21" s="17" t="s">
        <v>158</v>
      </c>
    </row>
    <row r="22" spans="1:10" ht="23.25" thickBot="1" x14ac:dyDescent="0.25">
      <c r="A22" s="530" t="s">
        <v>3</v>
      </c>
      <c r="B22" s="530"/>
      <c r="C22" s="530"/>
      <c r="D22" s="530"/>
      <c r="E22" s="530"/>
      <c r="F22" s="393"/>
      <c r="G22" s="14" t="s">
        <v>45</v>
      </c>
      <c r="H22" s="390" t="s">
        <v>46</v>
      </c>
    </row>
    <row r="23" spans="1:10" ht="13.5" thickBot="1" x14ac:dyDescent="0.25">
      <c r="A23" s="531" t="s">
        <v>47</v>
      </c>
      <c r="B23" s="531"/>
      <c r="C23" s="531"/>
      <c r="D23" s="531"/>
      <c r="E23" s="532"/>
      <c r="F23" s="18">
        <f>SUM(F15:F22)</f>
        <v>0</v>
      </c>
      <c r="G23" s="19" t="s">
        <v>6</v>
      </c>
      <c r="H23" s="20"/>
    </row>
    <row r="24" spans="1:10" x14ac:dyDescent="0.2">
      <c r="A24" s="21"/>
      <c r="B24" s="21"/>
      <c r="C24" s="21"/>
      <c r="D24" s="21"/>
      <c r="E24" s="21"/>
      <c r="F24" s="10"/>
      <c r="G24" s="20"/>
      <c r="H24" s="20"/>
    </row>
    <row r="25" spans="1:10" ht="18" thickBot="1" x14ac:dyDescent="0.35">
      <c r="A25" s="277" t="s">
        <v>154</v>
      </c>
      <c r="B25" s="277"/>
      <c r="C25" s="277"/>
      <c r="D25" s="277"/>
      <c r="E25" s="277"/>
      <c r="F25" s="277"/>
      <c r="G25" s="277"/>
      <c r="H25" s="22"/>
    </row>
    <row r="26" spans="1:10" ht="13.5" thickTop="1" x14ac:dyDescent="0.2">
      <c r="A26" s="195"/>
      <c r="B26" s="195"/>
      <c r="C26" s="195"/>
      <c r="D26" s="195"/>
      <c r="E26" s="195"/>
      <c r="F26" s="13" t="s">
        <v>6</v>
      </c>
      <c r="G26" s="13" t="s">
        <v>37</v>
      </c>
      <c r="H26" s="13" t="s">
        <v>38</v>
      </c>
    </row>
    <row r="27" spans="1:10" ht="33.75" x14ac:dyDescent="0.2">
      <c r="A27" s="533" t="s">
        <v>22</v>
      </c>
      <c r="B27" s="534"/>
      <c r="C27" s="534"/>
      <c r="D27" s="534"/>
      <c r="E27" s="535"/>
      <c r="F27" s="394"/>
      <c r="G27" s="196" t="s">
        <v>102</v>
      </c>
      <c r="H27" s="395" t="s">
        <v>103</v>
      </c>
    </row>
    <row r="28" spans="1:10" x14ac:dyDescent="0.2">
      <c r="A28" s="536" t="s">
        <v>104</v>
      </c>
      <c r="B28" s="537"/>
      <c r="C28" s="537"/>
      <c r="D28" s="537"/>
      <c r="E28" s="538"/>
      <c r="F28" s="23">
        <f>F27</f>
        <v>0</v>
      </c>
      <c r="G28" s="197"/>
      <c r="H28" s="197"/>
    </row>
    <row r="29" spans="1:10" ht="13.5" thickBot="1" x14ac:dyDescent="0.25">
      <c r="A29" s="539" t="s">
        <v>105</v>
      </c>
      <c r="B29" s="540"/>
      <c r="C29" s="540"/>
      <c r="D29" s="540"/>
      <c r="E29" s="541"/>
      <c r="F29" s="24">
        <f>F28%*F23</f>
        <v>0</v>
      </c>
      <c r="G29" s="198" t="s">
        <v>159</v>
      </c>
      <c r="H29" s="199" t="s">
        <v>106</v>
      </c>
    </row>
    <row r="30" spans="1:10" ht="13.5" thickBot="1" x14ac:dyDescent="0.25">
      <c r="A30" s="542" t="s">
        <v>107</v>
      </c>
      <c r="B30" s="542"/>
      <c r="C30" s="542"/>
      <c r="D30" s="542"/>
      <c r="E30" s="542"/>
      <c r="F30" s="18">
        <f>F28+F29</f>
        <v>0</v>
      </c>
      <c r="G30" s="200" t="s">
        <v>6</v>
      </c>
      <c r="H30" s="201"/>
      <c r="I30" s="202"/>
      <c r="J30" s="202"/>
    </row>
    <row r="31" spans="1:10" x14ac:dyDescent="0.2">
      <c r="A31" s="149"/>
      <c r="B31" s="149"/>
      <c r="C31" s="149"/>
      <c r="D31" s="149"/>
      <c r="E31" s="149"/>
      <c r="F31" s="203"/>
      <c r="G31" s="204"/>
      <c r="H31" s="204"/>
    </row>
    <row r="32" spans="1:10" ht="18" thickBot="1" x14ac:dyDescent="0.35">
      <c r="A32" s="277" t="s">
        <v>155</v>
      </c>
      <c r="B32" s="277"/>
      <c r="C32" s="277"/>
      <c r="D32" s="277"/>
      <c r="E32" s="277"/>
      <c r="F32" s="277"/>
      <c r="G32" s="277"/>
      <c r="H32" s="22"/>
    </row>
    <row r="33" spans="1:9" ht="13.5" thickTop="1" x14ac:dyDescent="0.2">
      <c r="A33" s="195"/>
      <c r="B33" s="195"/>
      <c r="C33" s="195"/>
      <c r="D33" s="195"/>
      <c r="E33" s="195"/>
      <c r="F33" s="13" t="s">
        <v>6</v>
      </c>
      <c r="G33" s="13" t="s">
        <v>37</v>
      </c>
      <c r="H33" s="13" t="s">
        <v>38</v>
      </c>
    </row>
    <row r="34" spans="1:9" ht="33.75" x14ac:dyDescent="0.2">
      <c r="A34" s="533" t="s">
        <v>21</v>
      </c>
      <c r="B34" s="534"/>
      <c r="C34" s="534"/>
      <c r="D34" s="534"/>
      <c r="E34" s="535"/>
      <c r="F34" s="394"/>
      <c r="G34" s="196" t="s">
        <v>108</v>
      </c>
      <c r="H34" s="395" t="s">
        <v>109</v>
      </c>
    </row>
    <row r="35" spans="1:9" x14ac:dyDescent="0.2">
      <c r="A35" s="536" t="s">
        <v>110</v>
      </c>
      <c r="B35" s="537"/>
      <c r="C35" s="537"/>
      <c r="D35" s="537"/>
      <c r="E35" s="538"/>
      <c r="F35" s="23">
        <f>F34</f>
        <v>0</v>
      </c>
      <c r="G35" s="197"/>
      <c r="H35" s="197"/>
    </row>
    <row r="36" spans="1:9" ht="13.5" customHeight="1" thickBot="1" x14ac:dyDescent="0.25">
      <c r="A36" s="539" t="s">
        <v>111</v>
      </c>
      <c r="B36" s="540"/>
      <c r="C36" s="540"/>
      <c r="D36" s="540"/>
      <c r="E36" s="541"/>
      <c r="F36" s="24">
        <f>F35%*F23</f>
        <v>0</v>
      </c>
      <c r="G36" s="198" t="s">
        <v>159</v>
      </c>
      <c r="H36" s="199" t="s">
        <v>112</v>
      </c>
    </row>
    <row r="37" spans="1:9" ht="13.5" thickBot="1" x14ac:dyDescent="0.25">
      <c r="A37" s="542" t="s">
        <v>113</v>
      </c>
      <c r="B37" s="542"/>
      <c r="C37" s="542"/>
      <c r="D37" s="542"/>
      <c r="E37" s="542"/>
      <c r="F37" s="18">
        <f>F35+F36</f>
        <v>0</v>
      </c>
      <c r="G37" s="200" t="s">
        <v>6</v>
      </c>
      <c r="H37" s="201"/>
    </row>
    <row r="38" spans="1:9" x14ac:dyDescent="0.2">
      <c r="A38" s="205"/>
      <c r="B38" s="205"/>
      <c r="C38" s="205"/>
      <c r="D38" s="205"/>
      <c r="E38" s="205"/>
      <c r="F38" s="206"/>
      <c r="G38" s="207"/>
      <c r="H38" s="208"/>
    </row>
    <row r="39" spans="1:9" ht="18" thickBot="1" x14ac:dyDescent="0.35">
      <c r="A39" s="277" t="s">
        <v>156</v>
      </c>
      <c r="B39" s="277"/>
      <c r="C39" s="277"/>
      <c r="D39" s="277"/>
      <c r="E39" s="277"/>
      <c r="F39" s="277"/>
      <c r="G39" s="277"/>
      <c r="H39" s="22"/>
    </row>
    <row r="40" spans="1:9" ht="13.5" thickTop="1" x14ac:dyDescent="0.2">
      <c r="A40" s="278"/>
      <c r="B40" s="278"/>
      <c r="C40" s="278"/>
      <c r="D40" s="278"/>
      <c r="E40" s="278"/>
      <c r="F40" s="13" t="s">
        <v>6</v>
      </c>
      <c r="G40" s="13" t="s">
        <v>37</v>
      </c>
      <c r="H40" s="13" t="s">
        <v>38</v>
      </c>
    </row>
    <row r="41" spans="1:9" ht="56.25" x14ac:dyDescent="0.2">
      <c r="A41" s="508" t="s">
        <v>23</v>
      </c>
      <c r="B41" s="509"/>
      <c r="C41" s="509"/>
      <c r="D41" s="509"/>
      <c r="E41" s="510"/>
      <c r="F41" s="394"/>
      <c r="G41" s="412" t="s">
        <v>268</v>
      </c>
      <c r="H41" s="396" t="s">
        <v>240</v>
      </c>
    </row>
    <row r="42" spans="1:9" x14ac:dyDescent="0.2">
      <c r="A42" s="543" t="s">
        <v>114</v>
      </c>
      <c r="B42" s="544"/>
      <c r="C42" s="544"/>
      <c r="D42" s="544"/>
      <c r="E42" s="545"/>
      <c r="F42" s="25">
        <f>SUM(F41:F41)</f>
        <v>0</v>
      </c>
      <c r="G42" s="26"/>
      <c r="H42" s="26"/>
    </row>
    <row r="43" spans="1:9" ht="13.5" thickBot="1" x14ac:dyDescent="0.25">
      <c r="A43" s="530" t="s">
        <v>115</v>
      </c>
      <c r="B43" s="530"/>
      <c r="C43" s="530"/>
      <c r="D43" s="530"/>
      <c r="E43" s="530"/>
      <c r="F43" s="409">
        <f>ROUND((F30+F37)*F42/100,2)</f>
        <v>0</v>
      </c>
      <c r="G43" s="27" t="s">
        <v>116</v>
      </c>
      <c r="H43" s="27" t="s">
        <v>117</v>
      </c>
    </row>
    <row r="44" spans="1:9" ht="13.5" thickBot="1" x14ac:dyDescent="0.25">
      <c r="A44" s="531" t="s">
        <v>118</v>
      </c>
      <c r="B44" s="531"/>
      <c r="C44" s="531"/>
      <c r="D44" s="531"/>
      <c r="E44" s="532"/>
      <c r="F44" s="18">
        <f>SUM(F42:F43)</f>
        <v>0</v>
      </c>
      <c r="G44" s="19" t="s">
        <v>6</v>
      </c>
      <c r="H44" s="20"/>
      <c r="I44" s="202"/>
    </row>
    <row r="45" spans="1:9" x14ac:dyDescent="0.2">
      <c r="A45" s="205"/>
      <c r="B45" s="205"/>
      <c r="C45" s="205"/>
      <c r="D45" s="205"/>
      <c r="E45" s="205"/>
      <c r="F45" s="206"/>
      <c r="G45" s="207"/>
      <c r="H45" s="208"/>
    </row>
    <row r="46" spans="1:9" ht="18" thickBot="1" x14ac:dyDescent="0.35">
      <c r="A46" s="277" t="s">
        <v>119</v>
      </c>
      <c r="B46" s="277"/>
      <c r="C46" s="277"/>
      <c r="D46" s="277"/>
      <c r="E46" s="277"/>
      <c r="F46" s="277"/>
      <c r="G46" s="277"/>
      <c r="H46" s="22"/>
    </row>
    <row r="47" spans="1:9" ht="13.5" thickTop="1" x14ac:dyDescent="0.2">
      <c r="A47" s="278"/>
      <c r="B47" s="278"/>
      <c r="C47" s="278"/>
      <c r="D47" s="278"/>
      <c r="E47" s="278"/>
      <c r="F47" s="13" t="s">
        <v>6</v>
      </c>
      <c r="G47" s="13" t="s">
        <v>37</v>
      </c>
      <c r="H47" s="13" t="s">
        <v>38</v>
      </c>
    </row>
    <row r="48" spans="1:9" ht="67.5" x14ac:dyDescent="0.2">
      <c r="A48" s="508" t="s">
        <v>120</v>
      </c>
      <c r="B48" s="509"/>
      <c r="C48" s="509"/>
      <c r="D48" s="509"/>
      <c r="E48" s="510"/>
      <c r="F48" s="397"/>
      <c r="G48" s="14" t="s">
        <v>48</v>
      </c>
      <c r="H48" s="398" t="s">
        <v>262</v>
      </c>
    </row>
    <row r="49" spans="1:9" x14ac:dyDescent="0.2">
      <c r="A49" s="508" t="s">
        <v>121</v>
      </c>
      <c r="B49" s="509"/>
      <c r="C49" s="509"/>
      <c r="D49" s="509"/>
      <c r="E49" s="510"/>
      <c r="F49" s="24">
        <f>F48*8%</f>
        <v>0</v>
      </c>
      <c r="G49" s="14" t="s">
        <v>49</v>
      </c>
      <c r="H49" s="28" t="s">
        <v>122</v>
      </c>
    </row>
    <row r="50" spans="1:9" ht="22.5" x14ac:dyDescent="0.2">
      <c r="A50" s="508" t="s">
        <v>123</v>
      </c>
      <c r="B50" s="509"/>
      <c r="C50" s="509"/>
      <c r="D50" s="509"/>
      <c r="E50" s="510"/>
      <c r="F50" s="24">
        <f>IF(F48&gt;0,((5%*8%*40%)*100),0)</f>
        <v>0</v>
      </c>
      <c r="G50" s="17" t="s">
        <v>124</v>
      </c>
      <c r="H50" s="28" t="s">
        <v>125</v>
      </c>
    </row>
    <row r="51" spans="1:9" ht="90" x14ac:dyDescent="0.2">
      <c r="A51" s="508" t="s">
        <v>126</v>
      </c>
      <c r="B51" s="509"/>
      <c r="C51" s="509"/>
      <c r="D51" s="509"/>
      <c r="E51" s="510"/>
      <c r="F51" s="397"/>
      <c r="G51" s="14" t="s">
        <v>50</v>
      </c>
      <c r="H51" s="398" t="s">
        <v>261</v>
      </c>
    </row>
    <row r="52" spans="1:9" x14ac:dyDescent="0.2">
      <c r="A52" s="508" t="s">
        <v>127</v>
      </c>
      <c r="B52" s="509"/>
      <c r="C52" s="509"/>
      <c r="D52" s="509"/>
      <c r="E52" s="510"/>
      <c r="F52" s="24">
        <f>$F$23*F51%</f>
        <v>0</v>
      </c>
      <c r="G52" s="26" t="s">
        <v>160</v>
      </c>
      <c r="H52" s="26" t="s">
        <v>128</v>
      </c>
    </row>
    <row r="53" spans="1:9" x14ac:dyDescent="0.2">
      <c r="A53" s="543" t="s">
        <v>129</v>
      </c>
      <c r="B53" s="544"/>
      <c r="C53" s="544"/>
      <c r="D53" s="544"/>
      <c r="E53" s="545"/>
      <c r="F53" s="410">
        <f>SUM(F48:F52)</f>
        <v>0</v>
      </c>
      <c r="G53" s="26"/>
      <c r="H53" s="26"/>
    </row>
    <row r="54" spans="1:9" ht="34.5" thickBot="1" x14ac:dyDescent="0.25">
      <c r="A54" s="530" t="s">
        <v>115</v>
      </c>
      <c r="B54" s="530"/>
      <c r="C54" s="530"/>
      <c r="D54" s="530"/>
      <c r="E54" s="530"/>
      <c r="F54" s="411">
        <f>ROUND((F30+F37)*F53/100,4)</f>
        <v>0</v>
      </c>
      <c r="G54" s="27" t="s">
        <v>130</v>
      </c>
      <c r="H54" s="27" t="s">
        <v>131</v>
      </c>
    </row>
    <row r="55" spans="1:9" ht="13.5" thickBot="1" x14ac:dyDescent="0.25">
      <c r="A55" s="531" t="s">
        <v>51</v>
      </c>
      <c r="B55" s="531"/>
      <c r="C55" s="531"/>
      <c r="D55" s="531"/>
      <c r="E55" s="532"/>
      <c r="F55" s="18">
        <f>SUM(F53:F54)</f>
        <v>0</v>
      </c>
      <c r="G55" s="19" t="s">
        <v>6</v>
      </c>
      <c r="H55" s="20"/>
    </row>
    <row r="56" spans="1:9" x14ac:dyDescent="0.2">
      <c r="A56" s="29"/>
      <c r="B56" s="29"/>
      <c r="C56" s="29"/>
      <c r="D56" s="29"/>
      <c r="E56" s="29"/>
      <c r="F56" s="10"/>
      <c r="G56" s="11"/>
      <c r="H56" s="11"/>
    </row>
    <row r="57" spans="1:9" s="130" customFormat="1" ht="18" thickBot="1" x14ac:dyDescent="0.35">
      <c r="A57" s="529" t="s">
        <v>207</v>
      </c>
      <c r="B57" s="529"/>
      <c r="C57" s="529"/>
      <c r="D57" s="529"/>
      <c r="E57" s="529"/>
      <c r="F57" s="529"/>
      <c r="G57" s="529"/>
      <c r="H57" s="12"/>
    </row>
    <row r="58" spans="1:9" s="130" customFormat="1" ht="15.75" thickTop="1" x14ac:dyDescent="0.25">
      <c r="A58" s="195"/>
      <c r="B58" s="195"/>
      <c r="C58" s="195"/>
      <c r="D58" s="195"/>
      <c r="E58" s="195"/>
      <c r="F58" s="13" t="s">
        <v>6</v>
      </c>
      <c r="G58" s="13" t="s">
        <v>37</v>
      </c>
      <c r="H58" s="13" t="s">
        <v>38</v>
      </c>
    </row>
    <row r="59" spans="1:9" s="130" customFormat="1" ht="56.25" x14ac:dyDescent="0.25">
      <c r="A59" s="549" t="s">
        <v>132</v>
      </c>
      <c r="B59" s="550"/>
      <c r="C59" s="550"/>
      <c r="D59" s="550"/>
      <c r="E59" s="551"/>
      <c r="F59" s="399">
        <v>0</v>
      </c>
      <c r="G59" s="17" t="s">
        <v>133</v>
      </c>
      <c r="H59" s="400" t="s">
        <v>271</v>
      </c>
    </row>
    <row r="60" spans="1:9" s="130" customFormat="1" ht="15" x14ac:dyDescent="0.25">
      <c r="A60" s="546" t="s">
        <v>134</v>
      </c>
      <c r="B60" s="547"/>
      <c r="C60" s="547"/>
      <c r="D60" s="547"/>
      <c r="E60" s="548"/>
      <c r="F60" s="23">
        <f>SUM(F59:F59)</f>
        <v>0</v>
      </c>
      <c r="G60" s="209"/>
      <c r="H60" s="209"/>
    </row>
    <row r="61" spans="1:9" ht="26.25" customHeight="1" x14ac:dyDescent="0.2">
      <c r="A61" s="552" t="s">
        <v>135</v>
      </c>
      <c r="B61" s="553"/>
      <c r="C61" s="553"/>
      <c r="D61" s="553"/>
      <c r="E61" s="554"/>
      <c r="F61" s="24">
        <f>F60%*$F$23</f>
        <v>0</v>
      </c>
      <c r="G61" s="210" t="s">
        <v>161</v>
      </c>
      <c r="H61" s="211" t="s">
        <v>83</v>
      </c>
    </row>
    <row r="62" spans="1:9" ht="45.75" thickBot="1" x14ac:dyDescent="0.25">
      <c r="A62" s="555" t="s">
        <v>136</v>
      </c>
      <c r="B62" s="555"/>
      <c r="C62" s="555"/>
      <c r="D62" s="555"/>
      <c r="E62" s="555"/>
      <c r="F62" s="24">
        <f>ROUND(((F30+F37)+(F55+F44))*F60/100,2)</f>
        <v>0</v>
      </c>
      <c r="G62" s="212" t="s">
        <v>137</v>
      </c>
      <c r="H62" s="212" t="s">
        <v>138</v>
      </c>
    </row>
    <row r="63" spans="1:9" s="130" customFormat="1" ht="15.75" thickBot="1" x14ac:dyDescent="0.3">
      <c r="A63" s="556" t="s">
        <v>139</v>
      </c>
      <c r="B63" s="556"/>
      <c r="C63" s="556"/>
      <c r="D63" s="556"/>
      <c r="E63" s="556"/>
      <c r="F63" s="18">
        <f>F60+F61+F62</f>
        <v>0</v>
      </c>
      <c r="G63" s="208" t="s">
        <v>6</v>
      </c>
      <c r="H63" s="207"/>
    </row>
    <row r="64" spans="1:9" s="130" customFormat="1" ht="15" x14ac:dyDescent="0.25">
      <c r="A64" s="213"/>
      <c r="B64" s="213"/>
      <c r="C64" s="213"/>
      <c r="D64" s="213"/>
      <c r="E64" s="213"/>
      <c r="F64" s="214"/>
      <c r="G64" s="208"/>
      <c r="H64" s="207"/>
      <c r="I64" s="179"/>
    </row>
    <row r="65" spans="1:9" ht="18" thickBot="1" x14ac:dyDescent="0.35">
      <c r="A65" s="529" t="s">
        <v>140</v>
      </c>
      <c r="B65" s="529"/>
      <c r="C65" s="529"/>
      <c r="D65" s="529"/>
      <c r="E65" s="529"/>
      <c r="F65" s="529"/>
      <c r="G65" s="529"/>
      <c r="H65" s="12"/>
    </row>
    <row r="66" spans="1:9" ht="13.5" thickTop="1" x14ac:dyDescent="0.2">
      <c r="A66" s="278"/>
      <c r="B66" s="278"/>
      <c r="C66" s="278"/>
      <c r="D66" s="278"/>
      <c r="E66" s="278"/>
      <c r="F66" s="13" t="s">
        <v>6</v>
      </c>
      <c r="G66" s="13" t="s">
        <v>37</v>
      </c>
      <c r="H66" s="13" t="s">
        <v>38</v>
      </c>
    </row>
    <row r="67" spans="1:9" ht="69.95" customHeight="1" x14ac:dyDescent="0.2">
      <c r="A67" s="508" t="s">
        <v>141</v>
      </c>
      <c r="B67" s="509"/>
      <c r="C67" s="509"/>
      <c r="D67" s="509"/>
      <c r="E67" s="510"/>
      <c r="F67" s="399">
        <v>0</v>
      </c>
      <c r="G67" s="17" t="s">
        <v>162</v>
      </c>
      <c r="H67" s="402" t="s">
        <v>242</v>
      </c>
    </row>
    <row r="68" spans="1:9" ht="84.95" customHeight="1" x14ac:dyDescent="0.2">
      <c r="A68" s="557" t="s">
        <v>142</v>
      </c>
      <c r="B68" s="558"/>
      <c r="C68" s="558"/>
      <c r="D68" s="558"/>
      <c r="E68" s="559"/>
      <c r="F68" s="401"/>
      <c r="G68" s="17" t="s">
        <v>157</v>
      </c>
      <c r="H68" s="402" t="s">
        <v>269</v>
      </c>
    </row>
    <row r="69" spans="1:9" ht="121.5" customHeight="1" x14ac:dyDescent="0.2">
      <c r="A69" s="508" t="s">
        <v>25</v>
      </c>
      <c r="B69" s="509"/>
      <c r="C69" s="509"/>
      <c r="D69" s="509"/>
      <c r="E69" s="510"/>
      <c r="F69" s="399">
        <v>0</v>
      </c>
      <c r="G69" s="215" t="s">
        <v>143</v>
      </c>
      <c r="H69" s="403" t="s">
        <v>243</v>
      </c>
    </row>
    <row r="70" spans="1:9" ht="67.5" x14ac:dyDescent="0.2">
      <c r="A70" s="508" t="s">
        <v>24</v>
      </c>
      <c r="B70" s="509"/>
      <c r="C70" s="509"/>
      <c r="D70" s="509"/>
      <c r="E70" s="510"/>
      <c r="F70" s="399"/>
      <c r="G70" s="14" t="s">
        <v>246</v>
      </c>
      <c r="H70" s="402" t="s">
        <v>247</v>
      </c>
    </row>
    <row r="71" spans="1:9" ht="90" x14ac:dyDescent="0.2">
      <c r="A71" s="508" t="s">
        <v>26</v>
      </c>
      <c r="B71" s="509"/>
      <c r="C71" s="509"/>
      <c r="D71" s="509"/>
      <c r="E71" s="510"/>
      <c r="F71" s="399"/>
      <c r="G71" s="14" t="s">
        <v>52</v>
      </c>
      <c r="H71" s="402" t="s">
        <v>270</v>
      </c>
    </row>
    <row r="72" spans="1:9" x14ac:dyDescent="0.2">
      <c r="A72" s="560" t="s">
        <v>144</v>
      </c>
      <c r="B72" s="561"/>
      <c r="C72" s="561"/>
      <c r="D72" s="561"/>
      <c r="E72" s="562"/>
      <c r="F72" s="30">
        <f>SUM(F67:F71)</f>
        <v>0</v>
      </c>
      <c r="G72" s="31"/>
      <c r="H72" s="31"/>
    </row>
    <row r="73" spans="1:9" ht="26.25" customHeight="1" x14ac:dyDescent="0.2">
      <c r="A73" s="552" t="s">
        <v>145</v>
      </c>
      <c r="B73" s="553"/>
      <c r="C73" s="553"/>
      <c r="D73" s="553"/>
      <c r="E73" s="554"/>
      <c r="F73" s="32">
        <f>F72%*$F$23</f>
        <v>0</v>
      </c>
      <c r="G73" s="210" t="s">
        <v>161</v>
      </c>
      <c r="H73" s="211" t="s">
        <v>83</v>
      </c>
    </row>
    <row r="74" spans="1:9" ht="45.75" thickBot="1" x14ac:dyDescent="0.25">
      <c r="A74" s="555" t="s">
        <v>136</v>
      </c>
      <c r="B74" s="555"/>
      <c r="C74" s="555"/>
      <c r="D74" s="555"/>
      <c r="E74" s="555"/>
      <c r="F74" s="32">
        <f>ROUND(((F30+F37)+(F55+F44))*(F72)/100,2)</f>
        <v>0</v>
      </c>
      <c r="G74" s="212" t="s">
        <v>137</v>
      </c>
      <c r="H74" s="212" t="s">
        <v>138</v>
      </c>
    </row>
    <row r="75" spans="1:9" ht="13.5" thickBot="1" x14ac:dyDescent="0.25">
      <c r="A75" s="531" t="s">
        <v>146</v>
      </c>
      <c r="B75" s="531"/>
      <c r="C75" s="531"/>
      <c r="D75" s="531"/>
      <c r="E75" s="532"/>
      <c r="F75" s="18">
        <f>F72+F73+F74</f>
        <v>0</v>
      </c>
      <c r="G75" s="19" t="s">
        <v>6</v>
      </c>
      <c r="H75" s="20"/>
    </row>
    <row r="76" spans="1:9" ht="13.5" thickBot="1" x14ac:dyDescent="0.25">
      <c r="A76" s="29"/>
      <c r="B76" s="29"/>
      <c r="C76" s="29"/>
      <c r="D76" s="29"/>
      <c r="E76" s="29"/>
      <c r="F76" s="10"/>
      <c r="G76" s="11"/>
      <c r="H76" s="11"/>
    </row>
    <row r="77" spans="1:9" ht="13.5" thickBot="1" x14ac:dyDescent="0.25">
      <c r="A77" s="564" t="s">
        <v>27</v>
      </c>
      <c r="B77" s="565"/>
      <c r="C77" s="565"/>
      <c r="D77" s="565"/>
      <c r="E77" s="565"/>
      <c r="F77" s="566"/>
      <c r="G77" s="566"/>
      <c r="H77" s="567"/>
    </row>
    <row r="78" spans="1:9" x14ac:dyDescent="0.2">
      <c r="A78" s="278"/>
      <c r="B78" s="278"/>
      <c r="C78" s="278"/>
      <c r="D78" s="278"/>
      <c r="E78" s="278"/>
      <c r="F78" s="33"/>
      <c r="G78" s="34"/>
      <c r="H78" s="34"/>
    </row>
    <row r="79" spans="1:9" ht="13.5" customHeight="1" thickBot="1" x14ac:dyDescent="0.25">
      <c r="A79" s="568" t="s">
        <v>28</v>
      </c>
      <c r="B79" s="568"/>
      <c r="C79" s="568"/>
      <c r="D79" s="568"/>
      <c r="E79" s="568"/>
      <c r="F79" s="35">
        <f>F23</f>
        <v>0</v>
      </c>
      <c r="G79" s="36"/>
      <c r="H79" s="278"/>
    </row>
    <row r="80" spans="1:9" ht="13.5" customHeight="1" thickBot="1" x14ac:dyDescent="0.25">
      <c r="A80" s="568" t="s">
        <v>147</v>
      </c>
      <c r="B80" s="568"/>
      <c r="C80" s="568"/>
      <c r="D80" s="568"/>
      <c r="E80" s="568"/>
      <c r="F80" s="35">
        <f>F55</f>
        <v>0</v>
      </c>
      <c r="G80" s="36"/>
      <c r="H80" s="278"/>
      <c r="I80" s="216"/>
    </row>
    <row r="81" spans="1:8" ht="13.5" customHeight="1" thickBot="1" x14ac:dyDescent="0.25">
      <c r="A81" s="568" t="s">
        <v>148</v>
      </c>
      <c r="B81" s="568"/>
      <c r="C81" s="568"/>
      <c r="D81" s="568"/>
      <c r="E81" s="568"/>
      <c r="F81" s="35">
        <f>F75</f>
        <v>0</v>
      </c>
      <c r="G81" s="36"/>
      <c r="H81" s="278"/>
    </row>
    <row r="82" spans="1:8" ht="13.5" thickBot="1" x14ac:dyDescent="0.25">
      <c r="A82" s="569" t="s">
        <v>206</v>
      </c>
      <c r="B82" s="569"/>
      <c r="C82" s="569"/>
      <c r="D82" s="569"/>
      <c r="E82" s="570"/>
      <c r="F82" s="42">
        <f>SUM(F79:F81)</f>
        <v>0</v>
      </c>
      <c r="G82" s="19" t="s">
        <v>6</v>
      </c>
      <c r="H82" s="20"/>
    </row>
    <row r="83" spans="1:8" x14ac:dyDescent="0.2">
      <c r="A83" s="279"/>
      <c r="B83" s="279"/>
      <c r="C83" s="279"/>
      <c r="D83" s="279"/>
      <c r="E83" s="279"/>
      <c r="F83" s="37"/>
      <c r="G83" s="38"/>
      <c r="H83" s="20"/>
    </row>
    <row r="84" spans="1:8" ht="13.5" customHeight="1" thickBot="1" x14ac:dyDescent="0.25">
      <c r="A84" s="571" t="s">
        <v>149</v>
      </c>
      <c r="B84" s="571"/>
      <c r="C84" s="571"/>
      <c r="D84" s="571"/>
      <c r="E84" s="571"/>
      <c r="F84" s="39">
        <f>F30</f>
        <v>0</v>
      </c>
      <c r="G84" s="278"/>
      <c r="H84" s="278"/>
    </row>
    <row r="85" spans="1:8" ht="13.5" customHeight="1" thickBot="1" x14ac:dyDescent="0.25">
      <c r="A85" s="572" t="s">
        <v>150</v>
      </c>
      <c r="B85" s="572"/>
      <c r="C85" s="572"/>
      <c r="D85" s="572"/>
      <c r="E85" s="572"/>
      <c r="F85" s="40">
        <f>F37</f>
        <v>0</v>
      </c>
      <c r="G85" s="278"/>
      <c r="H85" s="278"/>
    </row>
    <row r="86" spans="1:8" ht="13.5" customHeight="1" thickBot="1" x14ac:dyDescent="0.25">
      <c r="A86" s="568" t="s">
        <v>151</v>
      </c>
      <c r="B86" s="568"/>
      <c r="C86" s="568"/>
      <c r="D86" s="568"/>
      <c r="E86" s="568"/>
      <c r="F86" s="35">
        <f>F44</f>
        <v>0</v>
      </c>
      <c r="G86" s="278"/>
      <c r="H86" s="278"/>
    </row>
    <row r="87" spans="1:8" ht="13.5" customHeight="1" thickBot="1" x14ac:dyDescent="0.25">
      <c r="A87" s="572" t="s">
        <v>152</v>
      </c>
      <c r="B87" s="572"/>
      <c r="C87" s="572"/>
      <c r="D87" s="572"/>
      <c r="E87" s="572"/>
      <c r="F87" s="41">
        <f>F63</f>
        <v>0</v>
      </c>
      <c r="G87" s="278"/>
      <c r="H87" s="278"/>
    </row>
    <row r="88" spans="1:8" ht="13.5" thickBot="1" x14ac:dyDescent="0.25">
      <c r="A88" s="569" t="s">
        <v>206</v>
      </c>
      <c r="B88" s="569"/>
      <c r="C88" s="569"/>
      <c r="D88" s="569"/>
      <c r="E88" s="570"/>
      <c r="F88" s="42">
        <f>SUM(F84:F87)</f>
        <v>0</v>
      </c>
      <c r="G88" s="38" t="s">
        <v>6</v>
      </c>
      <c r="H88" s="20"/>
    </row>
    <row r="89" spans="1:8" ht="13.5" thickBot="1" x14ac:dyDescent="0.25">
      <c r="A89" s="279"/>
      <c r="B89" s="279"/>
      <c r="C89" s="279"/>
      <c r="D89" s="279"/>
      <c r="E89" s="279"/>
      <c r="F89" s="37"/>
      <c r="G89" s="38"/>
      <c r="H89" s="20"/>
    </row>
    <row r="90" spans="1:8" ht="13.5" thickBot="1" x14ac:dyDescent="0.25">
      <c r="A90" s="573" t="s">
        <v>153</v>
      </c>
      <c r="B90" s="573"/>
      <c r="C90" s="573"/>
      <c r="D90" s="573"/>
      <c r="E90" s="574"/>
      <c r="F90" s="18">
        <f>ROUND(F82+F88,2)</f>
        <v>0</v>
      </c>
      <c r="G90" s="38" t="s">
        <v>6</v>
      </c>
      <c r="H90" s="20"/>
    </row>
    <row r="91" spans="1:8" ht="15" x14ac:dyDescent="0.2">
      <c r="A91" s="43"/>
      <c r="B91" s="43"/>
      <c r="C91" s="43"/>
      <c r="D91" s="43"/>
      <c r="E91" s="43"/>
      <c r="F91" s="44"/>
      <c r="G91" s="44"/>
      <c r="H91" s="44"/>
    </row>
    <row r="92" spans="1:8" x14ac:dyDescent="0.2">
      <c r="A92" s="563" t="s">
        <v>15</v>
      </c>
      <c r="B92" s="563"/>
      <c r="C92" s="563"/>
      <c r="D92" s="45"/>
      <c r="E92" s="45"/>
      <c r="F92" s="33"/>
      <c r="G92" s="11"/>
      <c r="H92" s="11"/>
    </row>
  </sheetData>
  <sheetProtection algorithmName="SHA-512" hashValue="c6yZDdSvdMB9uj40ifqJf8eHacZqctGJEae5arZPIBcTGyK1CmGSj+7q5PtprnYLBiKb/qZHDhgRE7fAoiNozw==" saltValue="1V12GNYWCkOEjrJBrxEG7w==" spinCount="100000" sheet="1" objects="1" scenarios="1" selectLockedCells="1"/>
  <mergeCells count="64">
    <mergeCell ref="A92:C92"/>
    <mergeCell ref="A77:H77"/>
    <mergeCell ref="A79:E79"/>
    <mergeCell ref="A80:E80"/>
    <mergeCell ref="A81:E81"/>
    <mergeCell ref="A82:E82"/>
    <mergeCell ref="A84:E84"/>
    <mergeCell ref="A85:E85"/>
    <mergeCell ref="A86:E86"/>
    <mergeCell ref="A87:E87"/>
    <mergeCell ref="A88:E88"/>
    <mergeCell ref="A90:E90"/>
    <mergeCell ref="A75:E75"/>
    <mergeCell ref="A61:E61"/>
    <mergeCell ref="A62:E62"/>
    <mergeCell ref="A63:E63"/>
    <mergeCell ref="A65:G65"/>
    <mergeCell ref="A67:E67"/>
    <mergeCell ref="A68:E68"/>
    <mergeCell ref="A70:E70"/>
    <mergeCell ref="A69:E69"/>
    <mergeCell ref="A71:E71"/>
    <mergeCell ref="A72:E72"/>
    <mergeCell ref="A73:E73"/>
    <mergeCell ref="A74:E74"/>
    <mergeCell ref="A60:E60"/>
    <mergeCell ref="A44:E44"/>
    <mergeCell ref="A48:E48"/>
    <mergeCell ref="A49:E49"/>
    <mergeCell ref="A50:E50"/>
    <mergeCell ref="A51:E51"/>
    <mergeCell ref="A52:E52"/>
    <mergeCell ref="A53:E53"/>
    <mergeCell ref="A54:E54"/>
    <mergeCell ref="A55:E55"/>
    <mergeCell ref="A57:G57"/>
    <mergeCell ref="A59:E59"/>
    <mergeCell ref="A36:E36"/>
    <mergeCell ref="A37:E37"/>
    <mergeCell ref="A41:E41"/>
    <mergeCell ref="A42:E42"/>
    <mergeCell ref="A43:E43"/>
    <mergeCell ref="A28:E28"/>
    <mergeCell ref="A29:E29"/>
    <mergeCell ref="A30:E30"/>
    <mergeCell ref="A34:E34"/>
    <mergeCell ref="A35:E35"/>
    <mergeCell ref="A19:E19"/>
    <mergeCell ref="A20:E20"/>
    <mergeCell ref="A22:E22"/>
    <mergeCell ref="A23:E23"/>
    <mergeCell ref="A27:E27"/>
    <mergeCell ref="A18:E18"/>
    <mergeCell ref="A1:H1"/>
    <mergeCell ref="A2:H2"/>
    <mergeCell ref="A3:H3"/>
    <mergeCell ref="A5:H5"/>
    <mergeCell ref="A6:H6"/>
    <mergeCell ref="A8:E9"/>
    <mergeCell ref="A11:H11"/>
    <mergeCell ref="A13:G13"/>
    <mergeCell ref="A15:E15"/>
    <mergeCell ref="A16:E16"/>
    <mergeCell ref="A17:E17"/>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46"/>
  <sheetViews>
    <sheetView showGridLines="0" view="pageBreakPreview" zoomScale="118" zoomScaleNormal="100" zoomScaleSheetLayoutView="118" workbookViewId="0">
      <selection activeCell="F11" sqref="F11"/>
    </sheetView>
  </sheetViews>
  <sheetFormatPr defaultRowHeight="15" x14ac:dyDescent="0.25"/>
  <cols>
    <col min="1" max="8" width="15.7109375" style="3" customWidth="1"/>
    <col min="9" max="16384" width="9.140625" style="3"/>
  </cols>
  <sheetData>
    <row r="1" spans="1:10" ht="15.75" x14ac:dyDescent="0.25">
      <c r="A1" s="587" t="str">
        <f>'DADOS CADASTRAIS e RESUMO'!A1:J1</f>
        <v>TRIBUNAL REGIONAL ELEITORAL DO PARANÁ</v>
      </c>
      <c r="B1" s="587"/>
      <c r="C1" s="587"/>
      <c r="D1" s="587"/>
      <c r="E1" s="587"/>
      <c r="F1" s="587"/>
      <c r="G1" s="587"/>
      <c r="H1" s="587"/>
    </row>
    <row r="2" spans="1:10" ht="15" customHeight="1" x14ac:dyDescent="0.25">
      <c r="A2" s="588" t="str">
        <f>'DADOS CADASTRAIS e RESUMO'!A2:J2</f>
        <v>PLANILHA DE FORMAÇÃO DE CUSTOS E PREÇOS - Base Licitante</v>
      </c>
      <c r="B2" s="588"/>
      <c r="C2" s="588"/>
      <c r="D2" s="588"/>
      <c r="E2" s="588"/>
      <c r="F2" s="588"/>
      <c r="G2" s="588"/>
      <c r="H2" s="588"/>
    </row>
    <row r="3" spans="1:10" x14ac:dyDescent="0.25">
      <c r="A3" s="589" t="str">
        <f>'DADOS CADASTRAIS e RESUMO'!A3:J3</f>
        <v>Serviços de Apoio Administrativo - SECAD</v>
      </c>
      <c r="B3" s="589"/>
      <c r="C3" s="589"/>
      <c r="D3" s="589"/>
      <c r="E3" s="589"/>
      <c r="F3" s="589"/>
      <c r="G3" s="589"/>
      <c r="H3" s="589"/>
    </row>
    <row r="4" spans="1:10" s="2" customFormat="1" ht="15.75" x14ac:dyDescent="0.2">
      <c r="A4" s="50"/>
      <c r="B4" s="50"/>
      <c r="C4" s="50"/>
      <c r="D4" s="324"/>
      <c r="F4" s="51"/>
      <c r="G4" s="51"/>
      <c r="H4" s="51"/>
      <c r="I4" s="51"/>
      <c r="J4" s="52"/>
    </row>
    <row r="5" spans="1:10" ht="15" customHeight="1" x14ac:dyDescent="0.25">
      <c r="A5" s="592" t="str">
        <f>'DADOS CADASTRAIS e RESUMO'!A9:J9</f>
        <v>NOME DA EMPRESA</v>
      </c>
      <c r="B5" s="593"/>
      <c r="C5" s="593"/>
      <c r="D5" s="593"/>
      <c r="E5" s="593"/>
      <c r="F5" s="593"/>
      <c r="G5" s="593"/>
      <c r="H5" s="594"/>
    </row>
    <row r="6" spans="1:10" ht="15" customHeight="1" x14ac:dyDescent="0.25">
      <c r="A6" s="595" t="str">
        <f>'DADOS CADASTRAIS e RESUMO'!A10:J10</f>
        <v>CNPJ</v>
      </c>
      <c r="B6" s="596"/>
      <c r="C6" s="596"/>
      <c r="D6" s="596"/>
      <c r="E6" s="596"/>
      <c r="F6" s="596"/>
      <c r="G6" s="596"/>
      <c r="H6" s="597"/>
    </row>
    <row r="7" spans="1:10" x14ac:dyDescent="0.25">
      <c r="A7" s="53"/>
      <c r="B7" s="53"/>
      <c r="C7" s="53"/>
      <c r="D7" s="325"/>
    </row>
    <row r="8" spans="1:10" ht="15" customHeight="1" x14ac:dyDescent="0.25">
      <c r="A8" s="598" t="s">
        <v>29</v>
      </c>
      <c r="B8" s="599"/>
      <c r="C8" s="599"/>
      <c r="D8" s="599"/>
      <c r="E8" s="599"/>
      <c r="F8" s="599"/>
      <c r="G8" s="599"/>
      <c r="H8" s="600"/>
    </row>
    <row r="9" spans="1:10" ht="15.75" thickBot="1" x14ac:dyDescent="0.3">
      <c r="A9" s="54"/>
      <c r="B9" s="54"/>
      <c r="C9" s="54"/>
      <c r="D9" s="325"/>
    </row>
    <row r="10" spans="1:10" ht="15.75" thickBot="1" x14ac:dyDescent="0.3">
      <c r="A10" s="325"/>
      <c r="C10" s="601" t="s">
        <v>8</v>
      </c>
      <c r="D10" s="602"/>
      <c r="E10" s="603"/>
      <c r="F10" s="326" t="s">
        <v>169</v>
      </c>
    </row>
    <row r="11" spans="1:10" x14ac:dyDescent="0.25">
      <c r="A11" s="325"/>
      <c r="C11" s="604" t="s">
        <v>30</v>
      </c>
      <c r="D11" s="605"/>
      <c r="E11" s="606"/>
      <c r="F11" s="369">
        <v>0</v>
      </c>
    </row>
    <row r="12" spans="1:10" x14ac:dyDescent="0.25">
      <c r="A12" s="325"/>
      <c r="C12" s="607" t="s">
        <v>31</v>
      </c>
      <c r="D12" s="608"/>
      <c r="E12" s="609"/>
      <c r="F12" s="370">
        <v>0</v>
      </c>
    </row>
    <row r="13" spans="1:10" x14ac:dyDescent="0.25">
      <c r="A13" s="325"/>
      <c r="C13" s="607" t="s">
        <v>217</v>
      </c>
      <c r="D13" s="608"/>
      <c r="E13" s="609"/>
      <c r="F13" s="371">
        <v>0</v>
      </c>
    </row>
    <row r="14" spans="1:10" x14ac:dyDescent="0.25">
      <c r="A14" s="325"/>
      <c r="C14" s="607" t="s">
        <v>218</v>
      </c>
      <c r="D14" s="608"/>
      <c r="E14" s="609"/>
      <c r="F14" s="371">
        <v>0</v>
      </c>
    </row>
    <row r="15" spans="1:10" x14ac:dyDescent="0.25">
      <c r="A15" s="325"/>
      <c r="C15" s="607" t="s">
        <v>32</v>
      </c>
      <c r="D15" s="608"/>
      <c r="E15" s="609"/>
      <c r="F15" s="371">
        <v>0</v>
      </c>
    </row>
    <row r="16" spans="1:10" ht="15.75" thickBot="1" x14ac:dyDescent="0.3">
      <c r="A16" s="325"/>
      <c r="C16" s="610" t="s">
        <v>170</v>
      </c>
      <c r="D16" s="611"/>
      <c r="E16" s="612"/>
      <c r="F16" s="327"/>
    </row>
    <row r="17" spans="1:8" s="290" customFormat="1" ht="15.75" customHeight="1" thickBot="1" x14ac:dyDescent="0.25">
      <c r="A17" s="148"/>
      <c r="C17" s="613" t="s">
        <v>219</v>
      </c>
      <c r="D17" s="614"/>
      <c r="E17" s="615"/>
      <c r="F17" s="291">
        <f>ROUND(((1+F11)*(1+F12)/(1-(F13+F14+F15+F16))-1),4)</f>
        <v>0</v>
      </c>
    </row>
    <row r="18" spans="1:8" s="290" customFormat="1" ht="15.75" customHeight="1" x14ac:dyDescent="0.2">
      <c r="A18" s="148"/>
      <c r="B18" s="575" t="s">
        <v>263</v>
      </c>
      <c r="C18" s="575"/>
      <c r="D18" s="575"/>
      <c r="E18" s="575"/>
      <c r="F18" s="575"/>
      <c r="G18" s="575"/>
    </row>
    <row r="19" spans="1:8" s="1" customFormat="1" ht="12.75" x14ac:dyDescent="0.2">
      <c r="A19" s="292"/>
      <c r="B19" s="67"/>
      <c r="C19" s="67"/>
      <c r="D19" s="55"/>
    </row>
    <row r="20" spans="1:8" s="1" customFormat="1" ht="13.5" thickBot="1" x14ac:dyDescent="0.25">
      <c r="A20" s="583" t="s">
        <v>33</v>
      </c>
      <c r="B20" s="583"/>
      <c r="C20" s="583"/>
      <c r="D20" s="583"/>
      <c r="E20" s="583"/>
      <c r="F20" s="583"/>
      <c r="G20" s="583"/>
      <c r="H20" s="583"/>
    </row>
    <row r="21" spans="1:8" s="1" customFormat="1" ht="13.5" thickTop="1" x14ac:dyDescent="0.2">
      <c r="A21" s="584" t="s">
        <v>171</v>
      </c>
      <c r="B21" s="585"/>
      <c r="C21" s="301"/>
      <c r="D21" s="55"/>
    </row>
    <row r="22" spans="1:8" s="1" customFormat="1" ht="12.75" x14ac:dyDescent="0.2">
      <c r="A22" s="56"/>
      <c r="B22" s="302"/>
      <c r="C22" s="302"/>
      <c r="D22" s="55"/>
    </row>
    <row r="23" spans="1:8" s="57" customFormat="1" ht="15.75" customHeight="1" thickBot="1" x14ac:dyDescent="0.25">
      <c r="A23" s="586" t="s">
        <v>75</v>
      </c>
      <c r="B23" s="586"/>
      <c r="C23" s="586"/>
      <c r="D23" s="586"/>
      <c r="E23" s="586"/>
      <c r="F23" s="586"/>
      <c r="G23" s="586"/>
      <c r="H23" s="586"/>
    </row>
    <row r="24" spans="1:8" s="58" customFormat="1" ht="30" customHeight="1" thickTop="1" thickBot="1" x14ac:dyDescent="0.25">
      <c r="A24" s="590" t="s">
        <v>220</v>
      </c>
      <c r="B24" s="590"/>
      <c r="C24" s="590"/>
      <c r="D24" s="590"/>
      <c r="E24" s="590"/>
      <c r="F24" s="590"/>
      <c r="G24" s="590"/>
      <c r="H24" s="590"/>
    </row>
    <row r="25" spans="1:8" s="58" customFormat="1" ht="30" customHeight="1" thickTop="1" thickBot="1" x14ac:dyDescent="0.25">
      <c r="A25" s="591" t="s">
        <v>172</v>
      </c>
      <c r="B25" s="591"/>
      <c r="C25" s="591"/>
      <c r="D25" s="591"/>
      <c r="E25" s="591"/>
      <c r="F25" s="591"/>
      <c r="G25" s="591"/>
      <c r="H25" s="591"/>
    </row>
    <row r="26" spans="1:8" s="59" customFormat="1" ht="30" customHeight="1" thickTop="1" x14ac:dyDescent="0.2">
      <c r="A26" s="580" t="s">
        <v>256</v>
      </c>
      <c r="B26" s="580"/>
      <c r="C26" s="580"/>
      <c r="D26" s="580"/>
      <c r="E26" s="580"/>
      <c r="F26" s="580"/>
      <c r="G26" s="580"/>
      <c r="H26" s="580"/>
    </row>
    <row r="27" spans="1:8" s="60" customFormat="1" ht="42" customHeight="1" x14ac:dyDescent="0.25">
      <c r="A27" s="581" t="s">
        <v>173</v>
      </c>
      <c r="B27" s="581"/>
      <c r="C27" s="581"/>
      <c r="D27" s="581"/>
      <c r="E27" s="581"/>
      <c r="F27" s="581"/>
      <c r="G27" s="581"/>
      <c r="H27" s="581"/>
    </row>
    <row r="28" spans="1:8" s="59" customFormat="1" ht="30" customHeight="1" x14ac:dyDescent="0.2">
      <c r="A28" s="582" t="s">
        <v>221</v>
      </c>
      <c r="B28" s="582"/>
      <c r="C28" s="582"/>
      <c r="D28" s="582"/>
      <c r="E28" s="582"/>
      <c r="F28" s="582"/>
      <c r="G28" s="582"/>
      <c r="H28" s="582"/>
    </row>
    <row r="30" spans="1:8" ht="15.75" customHeight="1" thickBot="1" x14ac:dyDescent="0.3">
      <c r="A30" s="576" t="s">
        <v>245</v>
      </c>
      <c r="B30" s="576"/>
      <c r="C30" s="576"/>
      <c r="D30" s="576"/>
      <c r="E30" s="576"/>
      <c r="F30" s="576"/>
      <c r="G30" s="576"/>
      <c r="H30" s="576"/>
    </row>
    <row r="31" spans="1:8" ht="16.5" thickTop="1" thickBot="1" x14ac:dyDescent="0.3"/>
    <row r="32" spans="1:8" ht="15.75" thickBot="1" x14ac:dyDescent="0.3">
      <c r="A32" s="577" t="s">
        <v>222</v>
      </c>
      <c r="B32" s="578"/>
      <c r="C32" s="578"/>
      <c r="D32" s="578"/>
      <c r="E32" s="578"/>
      <c r="F32" s="578"/>
      <c r="G32" s="578"/>
      <c r="H32" s="579"/>
    </row>
    <row r="33" spans="1:8" s="294" customFormat="1" ht="30" customHeight="1" x14ac:dyDescent="0.2">
      <c r="A33" s="293" t="s">
        <v>223</v>
      </c>
      <c r="B33" s="293" t="s">
        <v>224</v>
      </c>
      <c r="C33" s="293" t="s">
        <v>225</v>
      </c>
      <c r="D33" s="293" t="s">
        <v>226</v>
      </c>
      <c r="E33" s="293" t="s">
        <v>227</v>
      </c>
      <c r="F33" s="293" t="s">
        <v>228</v>
      </c>
      <c r="G33" s="293" t="s">
        <v>229</v>
      </c>
      <c r="H33" s="293" t="s">
        <v>230</v>
      </c>
    </row>
    <row r="34" spans="1:8" x14ac:dyDescent="0.25">
      <c r="A34" s="404"/>
      <c r="B34" s="405"/>
      <c r="C34" s="405"/>
      <c r="D34" s="405"/>
      <c r="E34" s="295">
        <f>IFERROR((C34-D34)/B34,0)</f>
        <v>0</v>
      </c>
      <c r="F34" s="406"/>
      <c r="G34" s="406"/>
      <c r="H34" s="295">
        <f>IFERROR((F34-G34)/B34,0)</f>
        <v>0</v>
      </c>
    </row>
    <row r="35" spans="1:8" x14ac:dyDescent="0.25">
      <c r="A35" s="404"/>
      <c r="B35" s="405"/>
      <c r="C35" s="405"/>
      <c r="D35" s="405"/>
      <c r="E35" s="295">
        <f t="shared" ref="E35:E45" si="0">IFERROR((C35-D35)/B35,0)</f>
        <v>0</v>
      </c>
      <c r="F35" s="406"/>
      <c r="G35" s="406"/>
      <c r="H35" s="295">
        <f t="shared" ref="H35:H45" si="1">IFERROR((F35-G35)/B35,0)</f>
        <v>0</v>
      </c>
    </row>
    <row r="36" spans="1:8" x14ac:dyDescent="0.25">
      <c r="A36" s="404"/>
      <c r="B36" s="405"/>
      <c r="C36" s="405"/>
      <c r="D36" s="405"/>
      <c r="E36" s="295">
        <f t="shared" si="0"/>
        <v>0</v>
      </c>
      <c r="F36" s="406"/>
      <c r="G36" s="406"/>
      <c r="H36" s="295">
        <f t="shared" si="1"/>
        <v>0</v>
      </c>
    </row>
    <row r="37" spans="1:8" x14ac:dyDescent="0.25">
      <c r="A37" s="404"/>
      <c r="B37" s="405"/>
      <c r="C37" s="405"/>
      <c r="D37" s="405"/>
      <c r="E37" s="295">
        <f t="shared" si="0"/>
        <v>0</v>
      </c>
      <c r="F37" s="406"/>
      <c r="G37" s="406"/>
      <c r="H37" s="295">
        <f t="shared" si="1"/>
        <v>0</v>
      </c>
    </row>
    <row r="38" spans="1:8" x14ac:dyDescent="0.25">
      <c r="A38" s="404"/>
      <c r="B38" s="405"/>
      <c r="C38" s="405"/>
      <c r="D38" s="405"/>
      <c r="E38" s="295">
        <f t="shared" si="0"/>
        <v>0</v>
      </c>
      <c r="F38" s="406"/>
      <c r="G38" s="406"/>
      <c r="H38" s="295">
        <f t="shared" si="1"/>
        <v>0</v>
      </c>
    </row>
    <row r="39" spans="1:8" x14ac:dyDescent="0.25">
      <c r="A39" s="404"/>
      <c r="B39" s="405"/>
      <c r="C39" s="405"/>
      <c r="D39" s="405"/>
      <c r="E39" s="295">
        <f t="shared" si="0"/>
        <v>0</v>
      </c>
      <c r="F39" s="406"/>
      <c r="G39" s="406"/>
      <c r="H39" s="295">
        <f t="shared" si="1"/>
        <v>0</v>
      </c>
    </row>
    <row r="40" spans="1:8" x14ac:dyDescent="0.25">
      <c r="A40" s="404"/>
      <c r="B40" s="405"/>
      <c r="C40" s="405"/>
      <c r="D40" s="405"/>
      <c r="E40" s="295">
        <f t="shared" si="0"/>
        <v>0</v>
      </c>
      <c r="F40" s="406"/>
      <c r="G40" s="406"/>
      <c r="H40" s="295">
        <f t="shared" si="1"/>
        <v>0</v>
      </c>
    </row>
    <row r="41" spans="1:8" x14ac:dyDescent="0.25">
      <c r="A41" s="404"/>
      <c r="B41" s="405"/>
      <c r="C41" s="405"/>
      <c r="D41" s="405"/>
      <c r="E41" s="295">
        <f t="shared" si="0"/>
        <v>0</v>
      </c>
      <c r="F41" s="406"/>
      <c r="G41" s="406"/>
      <c r="H41" s="295">
        <f t="shared" si="1"/>
        <v>0</v>
      </c>
    </row>
    <row r="42" spans="1:8" x14ac:dyDescent="0.25">
      <c r="A42" s="404"/>
      <c r="B42" s="405"/>
      <c r="C42" s="405"/>
      <c r="D42" s="405"/>
      <c r="E42" s="295">
        <f t="shared" si="0"/>
        <v>0</v>
      </c>
      <c r="F42" s="406"/>
      <c r="G42" s="406"/>
      <c r="H42" s="295">
        <f t="shared" si="1"/>
        <v>0</v>
      </c>
    </row>
    <row r="43" spans="1:8" x14ac:dyDescent="0.25">
      <c r="A43" s="404"/>
      <c r="B43" s="405"/>
      <c r="C43" s="405"/>
      <c r="D43" s="405"/>
      <c r="E43" s="295">
        <f t="shared" si="0"/>
        <v>0</v>
      </c>
      <c r="F43" s="406"/>
      <c r="G43" s="406"/>
      <c r="H43" s="295">
        <f t="shared" si="1"/>
        <v>0</v>
      </c>
    </row>
    <row r="44" spans="1:8" x14ac:dyDescent="0.25">
      <c r="A44" s="404"/>
      <c r="B44" s="405"/>
      <c r="C44" s="405"/>
      <c r="D44" s="405"/>
      <c r="E44" s="295">
        <f t="shared" si="0"/>
        <v>0</v>
      </c>
      <c r="F44" s="406"/>
      <c r="G44" s="406"/>
      <c r="H44" s="295">
        <f t="shared" si="1"/>
        <v>0</v>
      </c>
    </row>
    <row r="45" spans="1:8" ht="15.75" thickBot="1" x14ac:dyDescent="0.3">
      <c r="A45" s="404"/>
      <c r="B45" s="405"/>
      <c r="C45" s="405"/>
      <c r="D45" s="405"/>
      <c r="E45" s="295">
        <f t="shared" si="0"/>
        <v>0</v>
      </c>
      <c r="F45" s="406"/>
      <c r="G45" s="406"/>
      <c r="H45" s="295">
        <f t="shared" si="1"/>
        <v>0</v>
      </c>
    </row>
    <row r="46" spans="1:8" ht="15.75" thickBot="1" x14ac:dyDescent="0.3">
      <c r="A46" s="296"/>
      <c r="B46" s="296"/>
      <c r="C46" s="297"/>
      <c r="D46" s="298" t="s">
        <v>231</v>
      </c>
      <c r="E46" s="299">
        <f>TRUNC(AVERAGE(E34:E45),4)</f>
        <v>0</v>
      </c>
      <c r="G46" s="300" t="s">
        <v>232</v>
      </c>
      <c r="H46" s="299">
        <f>TRUNC(AVERAGE(H34:H45),4)</f>
        <v>0</v>
      </c>
    </row>
  </sheetData>
  <sheetProtection algorithmName="SHA-512" hashValue="YwNOiDM8PpNW+h+VyV2frvk4+kidQ6ucCtL3bRG/4JpIZSOoyliSijb/okOqOGh92PxPqwkDQuP8Ub/9mI3ykw==" saltValue="zABvzYMM3eie2pCwuEu8AQ==" spinCount="100000" sheet="1" objects="1" scenarios="1" selectLockedCells="1"/>
  <mergeCells count="25">
    <mergeCell ref="A1:H1"/>
    <mergeCell ref="A2:H2"/>
    <mergeCell ref="A3:H3"/>
    <mergeCell ref="A24:H24"/>
    <mergeCell ref="A25:H25"/>
    <mergeCell ref="A5:H5"/>
    <mergeCell ref="A6:H6"/>
    <mergeCell ref="A8:H8"/>
    <mergeCell ref="C10:E10"/>
    <mergeCell ref="C11:E11"/>
    <mergeCell ref="C12:E12"/>
    <mergeCell ref="C13:E13"/>
    <mergeCell ref="C14:E14"/>
    <mergeCell ref="C15:E15"/>
    <mergeCell ref="C16:E16"/>
    <mergeCell ref="C17:E17"/>
    <mergeCell ref="B18:G18"/>
    <mergeCell ref="A30:H30"/>
    <mergeCell ref="A32:H32"/>
    <mergeCell ref="A26:H26"/>
    <mergeCell ref="A27:H27"/>
    <mergeCell ref="A28:H28"/>
    <mergeCell ref="A20:H20"/>
    <mergeCell ref="A21:B21"/>
    <mergeCell ref="A23:H23"/>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J77"/>
  <sheetViews>
    <sheetView showGridLines="0" view="pageBreakPreview" zoomScaleSheetLayoutView="100" workbookViewId="0">
      <selection activeCell="D46" sqref="D46"/>
    </sheetView>
  </sheetViews>
  <sheetFormatPr defaultColWidth="11.42578125" defaultRowHeight="12.75" x14ac:dyDescent="0.2"/>
  <cols>
    <col min="1" max="1" width="8.7109375" style="218" customWidth="1"/>
    <col min="2" max="2" width="45.7109375" style="218" customWidth="1"/>
    <col min="3" max="3" width="15.85546875" style="218" customWidth="1"/>
    <col min="4" max="9" width="14.7109375" style="218" customWidth="1"/>
    <col min="10" max="10" width="14.140625" style="217" customWidth="1"/>
    <col min="11" max="14" width="17.140625" style="217" customWidth="1"/>
    <col min="15" max="15" width="19.85546875" style="217" customWidth="1"/>
    <col min="16" max="16" width="17.140625" style="217" customWidth="1"/>
    <col min="17" max="17" width="34.28515625" style="217" customWidth="1"/>
    <col min="18" max="18" width="17.7109375" style="217" customWidth="1"/>
    <col min="19" max="19" width="13.42578125" style="217" customWidth="1"/>
    <col min="20" max="21" width="11.42578125" style="217" customWidth="1"/>
    <col min="22" max="22" width="16.5703125" style="217" customWidth="1"/>
    <col min="23" max="24" width="11.42578125" style="217"/>
    <col min="25" max="16384" width="11.42578125" style="218"/>
  </cols>
  <sheetData>
    <row r="1" spans="1:24" ht="21" customHeight="1" x14ac:dyDescent="0.2">
      <c r="A1" s="628" t="str">
        <f>'DADOS CADASTRAIS e RESUMO'!A1</f>
        <v>TRIBUNAL REGIONAL ELEITORAL DO PARANÁ</v>
      </c>
      <c r="B1" s="628"/>
      <c r="C1" s="628"/>
      <c r="D1" s="628"/>
      <c r="E1" s="628"/>
      <c r="F1" s="628"/>
      <c r="G1" s="628"/>
      <c r="H1" s="628"/>
      <c r="I1" s="628"/>
    </row>
    <row r="2" spans="1:24" ht="15" customHeight="1" x14ac:dyDescent="0.2">
      <c r="A2" s="629" t="str">
        <f>'DADOS CADASTRAIS e RESUMO'!A2</f>
        <v>PLANILHA DE FORMAÇÃO DE CUSTOS E PREÇOS - Base Licitante</v>
      </c>
      <c r="B2" s="629"/>
      <c r="C2" s="629"/>
      <c r="D2" s="629"/>
      <c r="E2" s="629"/>
      <c r="F2" s="629"/>
      <c r="G2" s="629"/>
      <c r="H2" s="629"/>
      <c r="I2" s="629"/>
    </row>
    <row r="3" spans="1:24" ht="15" customHeight="1" x14ac:dyDescent="0.2">
      <c r="A3" s="630" t="str">
        <f>'DADOS CADASTRAIS e RESUMO'!A3</f>
        <v>Serviços de Apoio Administrativo - SECAD</v>
      </c>
      <c r="B3" s="630"/>
      <c r="C3" s="630"/>
      <c r="D3" s="630"/>
      <c r="E3" s="630"/>
      <c r="F3" s="630"/>
      <c r="G3" s="630"/>
      <c r="H3" s="630"/>
      <c r="I3" s="630"/>
    </row>
    <row r="4" spans="1:24" ht="15" customHeight="1" x14ac:dyDescent="0.2">
      <c r="A4" s="283"/>
      <c r="B4" s="283"/>
      <c r="C4" s="283"/>
      <c r="D4" s="283"/>
      <c r="E4" s="283"/>
      <c r="F4" s="283"/>
      <c r="G4" s="283"/>
      <c r="H4" s="96" t="str">
        <f>'DADOS CADASTRAIS e RESUMO'!I5</f>
        <v>PAD n.:</v>
      </c>
      <c r="I4" s="219" t="str">
        <f>'DADOS CADASTRAIS e RESUMO'!J5</f>
        <v>14336/2022</v>
      </c>
    </row>
    <row r="5" spans="1:24" ht="15" customHeight="1" x14ac:dyDescent="0.2">
      <c r="A5" s="283"/>
      <c r="B5" s="283"/>
      <c r="C5" s="283"/>
      <c r="D5" s="283"/>
      <c r="E5" s="283"/>
      <c r="F5" s="283"/>
      <c r="G5" s="283"/>
      <c r="H5" s="96" t="str">
        <f>'DADOS CADASTRAIS e RESUMO'!I6</f>
        <v>Licitação n.:</v>
      </c>
      <c r="I5" s="220">
        <f>'DADOS CADASTRAIS e RESUMO'!J6</f>
        <v>0</v>
      </c>
    </row>
    <row r="6" spans="1:24" ht="15" customHeight="1" x14ac:dyDescent="0.2">
      <c r="A6" s="283"/>
      <c r="B6" s="283"/>
      <c r="C6" s="283"/>
      <c r="D6" s="283"/>
      <c r="E6" s="283"/>
      <c r="F6" s="283"/>
      <c r="G6" s="283"/>
      <c r="H6" s="96" t="str">
        <f>'DADOS CADASTRAIS e RESUMO'!H7</f>
        <v>Data da Proposta:</v>
      </c>
      <c r="I6" s="221">
        <f>'DADOS CADASTRAIS e RESUMO'!J7</f>
        <v>0</v>
      </c>
    </row>
    <row r="7" spans="1:24" ht="15" customHeight="1" thickBot="1" x14ac:dyDescent="0.25">
      <c r="A7" s="97"/>
      <c r="B7" s="97"/>
      <c r="C7" s="97"/>
      <c r="D7" s="97"/>
      <c r="E7" s="97"/>
      <c r="F7" s="97"/>
      <c r="G7" s="97"/>
      <c r="H7" s="97"/>
      <c r="I7" s="97"/>
    </row>
    <row r="8" spans="1:24" s="71" customFormat="1" ht="15" customHeight="1" x14ac:dyDescent="0.2">
      <c r="A8" s="631" t="str">
        <f>'DADOS CADASTRAIS e RESUMO'!A9</f>
        <v>NOME DA EMPRESA</v>
      </c>
      <c r="B8" s="632"/>
      <c r="C8" s="632"/>
      <c r="D8" s="632"/>
      <c r="E8" s="632"/>
      <c r="F8" s="632"/>
      <c r="G8" s="632"/>
      <c r="H8" s="632"/>
      <c r="I8" s="633"/>
      <c r="J8" s="70"/>
      <c r="K8" s="70"/>
      <c r="L8" s="70"/>
      <c r="M8" s="70"/>
      <c r="N8" s="70"/>
      <c r="O8" s="70"/>
      <c r="P8" s="70"/>
      <c r="Q8" s="70"/>
      <c r="R8" s="70"/>
      <c r="S8" s="70"/>
      <c r="T8" s="70"/>
      <c r="U8" s="70"/>
      <c r="V8" s="70"/>
      <c r="W8" s="70"/>
      <c r="X8" s="70"/>
    </row>
    <row r="9" spans="1:24" s="71" customFormat="1" ht="15" customHeight="1" thickBot="1" x14ac:dyDescent="0.25">
      <c r="A9" s="634" t="str">
        <f>'DADOS CADASTRAIS e RESUMO'!A10</f>
        <v>CNPJ</v>
      </c>
      <c r="B9" s="635"/>
      <c r="C9" s="635"/>
      <c r="D9" s="635"/>
      <c r="E9" s="635"/>
      <c r="F9" s="635"/>
      <c r="G9" s="635"/>
      <c r="H9" s="635"/>
      <c r="I9" s="636"/>
      <c r="J9" s="70"/>
      <c r="K9" s="70"/>
      <c r="L9" s="70"/>
      <c r="M9" s="70"/>
      <c r="N9" s="70"/>
      <c r="O9" s="70"/>
      <c r="P9" s="70"/>
      <c r="Q9" s="70"/>
      <c r="R9" s="70"/>
      <c r="S9" s="70"/>
      <c r="T9" s="70"/>
      <c r="U9" s="70"/>
      <c r="V9" s="70"/>
      <c r="W9" s="70"/>
      <c r="X9" s="70"/>
    </row>
    <row r="10" spans="1:24" s="71" customFormat="1" ht="15" customHeight="1" thickBot="1" x14ac:dyDescent="0.25">
      <c r="A10" s="98"/>
      <c r="B10" s="98"/>
      <c r="C10" s="98"/>
      <c r="D10" s="98"/>
      <c r="E10" s="98"/>
      <c r="F10" s="98"/>
      <c r="G10" s="98"/>
      <c r="H10" s="98"/>
      <c r="I10" s="99"/>
      <c r="J10" s="70"/>
      <c r="K10" s="70"/>
      <c r="L10" s="70"/>
      <c r="M10" s="70"/>
      <c r="N10" s="70"/>
      <c r="O10" s="70"/>
      <c r="P10" s="70"/>
      <c r="Q10" s="70"/>
      <c r="R10" s="70"/>
      <c r="S10" s="70"/>
      <c r="T10" s="70"/>
      <c r="U10" s="70"/>
      <c r="V10" s="70"/>
      <c r="W10" s="70"/>
      <c r="X10" s="70"/>
    </row>
    <row r="11" spans="1:24" s="71" customFormat="1" ht="30" customHeight="1" thickBot="1" x14ac:dyDescent="0.25">
      <c r="A11" s="625" t="s">
        <v>211</v>
      </c>
      <c r="B11" s="626"/>
      <c r="C11" s="626"/>
      <c r="D11" s="626"/>
      <c r="E11" s="626"/>
      <c r="F11" s="626"/>
      <c r="G11" s="626"/>
      <c r="H11" s="626"/>
      <c r="I11" s="627"/>
      <c r="J11" s="70"/>
      <c r="K11" s="70"/>
      <c r="L11" s="70"/>
      <c r="M11" s="70"/>
      <c r="N11" s="70"/>
      <c r="O11" s="70"/>
      <c r="P11" s="70"/>
      <c r="Q11" s="70"/>
      <c r="R11" s="70"/>
      <c r="S11" s="70"/>
      <c r="T11" s="70"/>
      <c r="U11" s="70"/>
      <c r="V11" s="70"/>
      <c r="W11" s="70"/>
      <c r="X11" s="70"/>
    </row>
    <row r="12" spans="1:24" s="71" customFormat="1" ht="15" customHeight="1" x14ac:dyDescent="0.2">
      <c r="A12" s="76"/>
      <c r="B12" s="76"/>
      <c r="C12" s="76"/>
      <c r="D12" s="76"/>
      <c r="E12" s="76"/>
      <c r="F12" s="76"/>
      <c r="G12" s="76"/>
      <c r="H12" s="76"/>
      <c r="I12" s="76"/>
      <c r="J12" s="70"/>
      <c r="K12" s="70"/>
      <c r="L12" s="70"/>
      <c r="M12" s="70"/>
      <c r="N12" s="70"/>
      <c r="O12" s="70"/>
      <c r="P12" s="70"/>
      <c r="Q12" s="70"/>
      <c r="R12" s="70"/>
      <c r="S12" s="70"/>
      <c r="T12" s="70"/>
      <c r="U12" s="70"/>
      <c r="V12" s="70"/>
      <c r="W12" s="70"/>
      <c r="X12" s="70"/>
    </row>
    <row r="13" spans="1:24" s="71" customFormat="1" ht="15" customHeight="1" x14ac:dyDescent="0.2">
      <c r="A13" s="280" t="s">
        <v>8</v>
      </c>
      <c r="B13" s="126" t="s">
        <v>203</v>
      </c>
      <c r="C13" s="280" t="s">
        <v>81</v>
      </c>
      <c r="D13" s="654" t="s">
        <v>202</v>
      </c>
      <c r="E13" s="655"/>
      <c r="F13" s="122"/>
      <c r="G13" s="322" t="s">
        <v>244</v>
      </c>
      <c r="H13" s="321"/>
      <c r="I13" s="121"/>
      <c r="J13" s="70"/>
      <c r="K13" s="70"/>
      <c r="L13" s="70"/>
      <c r="M13" s="70"/>
      <c r="N13" s="70"/>
      <c r="O13" s="70"/>
      <c r="P13" s="70"/>
      <c r="Q13" s="70"/>
      <c r="R13" s="70"/>
      <c r="S13" s="70"/>
      <c r="T13" s="70"/>
      <c r="U13" s="70"/>
      <c r="V13" s="70"/>
      <c r="W13" s="70"/>
      <c r="X13" s="70"/>
    </row>
    <row r="14" spans="1:24" s="71" customFormat="1" ht="15" customHeight="1" x14ac:dyDescent="0.2">
      <c r="A14" s="119">
        <f>'POSTOS SECAD'!A18</f>
        <v>1</v>
      </c>
      <c r="B14" s="120" t="str">
        <f>'POSTOS SECAD'!B18</f>
        <v>Auxiliar Administrativo III - SECAD</v>
      </c>
      <c r="C14" s="100">
        <f>'POSTOS SECAD'!C18</f>
        <v>30</v>
      </c>
      <c r="D14" s="656">
        <f>C14*5</f>
        <v>150</v>
      </c>
      <c r="E14" s="657"/>
      <c r="F14" s="123"/>
      <c r="G14" s="323">
        <f>CITL!F17</f>
        <v>0</v>
      </c>
      <c r="H14" s="321"/>
      <c r="I14" s="121"/>
      <c r="J14" s="70"/>
      <c r="K14" s="70"/>
      <c r="L14" s="70"/>
      <c r="M14" s="70"/>
      <c r="N14" s="70"/>
      <c r="O14" s="70"/>
      <c r="P14" s="70"/>
      <c r="Q14" s="70"/>
      <c r="R14" s="70"/>
      <c r="S14" s="70"/>
      <c r="T14" s="70"/>
      <c r="U14" s="70"/>
      <c r="V14" s="70"/>
      <c r="W14" s="70"/>
      <c r="X14" s="70"/>
    </row>
    <row r="15" spans="1:24" s="71" customFormat="1" ht="15" customHeight="1" x14ac:dyDescent="0.2">
      <c r="G15" s="76"/>
      <c r="H15" s="101"/>
      <c r="I15" s="102"/>
      <c r="J15" s="70"/>
      <c r="K15" s="70"/>
      <c r="L15" s="70"/>
      <c r="M15" s="70"/>
      <c r="N15" s="70"/>
      <c r="O15" s="70"/>
      <c r="P15" s="70"/>
      <c r="Q15" s="70"/>
      <c r="R15" s="70"/>
      <c r="S15" s="70"/>
      <c r="T15" s="70"/>
      <c r="U15" s="70"/>
      <c r="V15" s="70"/>
      <c r="W15" s="70"/>
      <c r="X15" s="70"/>
    </row>
    <row r="16" spans="1:24" s="71" customFormat="1" ht="24.95" customHeight="1" thickBot="1" x14ac:dyDescent="0.3">
      <c r="A16" s="658" t="s">
        <v>55</v>
      </c>
      <c r="B16" s="658"/>
      <c r="C16" s="658"/>
      <c r="D16" s="658"/>
      <c r="E16" s="658"/>
      <c r="F16" s="658"/>
      <c r="G16" s="658"/>
      <c r="H16" s="658"/>
      <c r="I16" s="658"/>
      <c r="J16" s="222"/>
      <c r="K16" s="222"/>
      <c r="L16" s="222"/>
      <c r="M16" s="222"/>
      <c r="N16" s="222"/>
      <c r="O16" s="222"/>
      <c r="P16" s="222"/>
      <c r="Q16" s="69"/>
      <c r="R16" s="70"/>
      <c r="S16" s="70"/>
      <c r="T16" s="70"/>
      <c r="U16" s="70"/>
      <c r="V16" s="70"/>
      <c r="W16" s="70"/>
      <c r="X16" s="70"/>
    </row>
    <row r="17" spans="1:24" s="71" customFormat="1" ht="64.5" customHeight="1" thickTop="1" x14ac:dyDescent="0.2">
      <c r="A17" s="617" t="str">
        <f>A13</f>
        <v>Item</v>
      </c>
      <c r="B17" s="617" t="str">
        <f>B13</f>
        <v>Posto de Trabalho</v>
      </c>
      <c r="C17" s="618" t="s">
        <v>5</v>
      </c>
      <c r="D17" s="666" t="s">
        <v>64</v>
      </c>
      <c r="E17" s="286" t="s">
        <v>16</v>
      </c>
      <c r="F17" s="286" t="s">
        <v>14</v>
      </c>
      <c r="G17" s="664" t="s">
        <v>11</v>
      </c>
      <c r="H17" s="666" t="s">
        <v>29</v>
      </c>
      <c r="I17" s="666" t="s">
        <v>57</v>
      </c>
      <c r="J17" s="222"/>
      <c r="K17" s="222"/>
      <c r="L17" s="222"/>
      <c r="M17" s="222"/>
      <c r="N17" s="222"/>
      <c r="O17" s="222"/>
      <c r="P17" s="222"/>
      <c r="Q17" s="69"/>
      <c r="R17" s="69"/>
      <c r="S17" s="70"/>
      <c r="T17" s="70"/>
      <c r="U17" s="70"/>
      <c r="V17" s="70"/>
      <c r="W17" s="70"/>
      <c r="X17" s="70"/>
    </row>
    <row r="18" spans="1:24" s="71" customFormat="1" ht="15" customHeight="1" x14ac:dyDescent="0.2">
      <c r="A18" s="617"/>
      <c r="B18" s="617"/>
      <c r="C18" s="619"/>
      <c r="D18" s="667"/>
      <c r="E18" s="104">
        <v>0.2</v>
      </c>
      <c r="F18" s="104">
        <f>E52</f>
        <v>0</v>
      </c>
      <c r="G18" s="665"/>
      <c r="H18" s="667"/>
      <c r="I18" s="667"/>
      <c r="J18" s="222"/>
      <c r="K18" s="222"/>
      <c r="L18" s="222"/>
      <c r="M18" s="222"/>
      <c r="N18" s="222"/>
      <c r="O18" s="222"/>
      <c r="P18" s="222"/>
      <c r="Q18" s="69"/>
      <c r="R18" s="69"/>
      <c r="S18" s="70"/>
      <c r="T18" s="70"/>
      <c r="U18" s="70"/>
      <c r="V18" s="70"/>
      <c r="W18" s="70"/>
      <c r="X18" s="70"/>
    </row>
    <row r="19" spans="1:24" s="71" customFormat="1" ht="15" customHeight="1" x14ac:dyDescent="0.2">
      <c r="A19" s="124">
        <f>$A$14</f>
        <v>1</v>
      </c>
      <c r="B19" s="125" t="str">
        <f>$B$14</f>
        <v>Auxiliar Administrativo III - SECAD</v>
      </c>
      <c r="C19" s="105">
        <f>'POSTOS SECAD'!$D$18</f>
        <v>0</v>
      </c>
      <c r="D19" s="105">
        <f>(C19/D14)*1.5</f>
        <v>0</v>
      </c>
      <c r="E19" s="105">
        <f>D19*$E$18</f>
        <v>0</v>
      </c>
      <c r="F19" s="105">
        <f t="shared" ref="F19" si="0">(D19+E19)*$F$18</f>
        <v>0</v>
      </c>
      <c r="G19" s="105">
        <f t="shared" ref="G19" si="1">D19+E19+F19</f>
        <v>0</v>
      </c>
      <c r="H19" s="105">
        <f>G19*$G$14</f>
        <v>0</v>
      </c>
      <c r="I19" s="127">
        <f t="shared" ref="I19" si="2">ROUND((G19+H19),2)</f>
        <v>0</v>
      </c>
      <c r="J19" s="222"/>
      <c r="K19" s="222"/>
      <c r="L19" s="222"/>
      <c r="M19" s="222"/>
      <c r="N19" s="222"/>
      <c r="O19" s="222"/>
      <c r="P19" s="222"/>
      <c r="Q19" s="69"/>
      <c r="R19" s="69"/>
      <c r="S19" s="70"/>
      <c r="T19" s="70"/>
      <c r="U19" s="70"/>
      <c r="V19" s="70"/>
      <c r="W19" s="70"/>
      <c r="X19" s="70"/>
    </row>
    <row r="20" spans="1:24" s="71" customFormat="1" ht="24.95" customHeight="1" thickBot="1" x14ac:dyDescent="0.3">
      <c r="A20" s="658" t="s">
        <v>56</v>
      </c>
      <c r="B20" s="658"/>
      <c r="C20" s="658"/>
      <c r="D20" s="658"/>
      <c r="E20" s="658"/>
      <c r="F20" s="658"/>
      <c r="G20" s="658"/>
      <c r="H20" s="658"/>
      <c r="I20" s="658"/>
      <c r="J20" s="222"/>
      <c r="K20" s="222"/>
      <c r="L20" s="222"/>
      <c r="M20" s="222"/>
      <c r="N20" s="222"/>
      <c r="O20" s="222"/>
      <c r="P20" s="222"/>
      <c r="Q20" s="69"/>
      <c r="R20" s="69"/>
      <c r="S20" s="70"/>
      <c r="T20" s="70"/>
      <c r="U20" s="70"/>
      <c r="V20" s="70"/>
      <c r="W20" s="70"/>
      <c r="X20" s="70"/>
    </row>
    <row r="21" spans="1:24" s="71" customFormat="1" ht="64.5" customHeight="1" thickTop="1" x14ac:dyDescent="0.2">
      <c r="A21" s="617" t="str">
        <f>A13</f>
        <v>Item</v>
      </c>
      <c r="B21" s="617" t="str">
        <f>B13</f>
        <v>Posto de Trabalho</v>
      </c>
      <c r="C21" s="618" t="s">
        <v>5</v>
      </c>
      <c r="D21" s="661" t="s">
        <v>65</v>
      </c>
      <c r="E21" s="103" t="s">
        <v>16</v>
      </c>
      <c r="F21" s="103" t="s">
        <v>14</v>
      </c>
      <c r="G21" s="659" t="s">
        <v>11</v>
      </c>
      <c r="H21" s="661" t="s">
        <v>29</v>
      </c>
      <c r="I21" s="661" t="s">
        <v>58</v>
      </c>
      <c r="J21" s="222"/>
      <c r="K21" s="222"/>
      <c r="L21" s="222"/>
      <c r="M21" s="222"/>
      <c r="N21" s="222"/>
      <c r="O21" s="222"/>
      <c r="P21" s="222"/>
      <c r="Q21" s="69"/>
      <c r="R21" s="69"/>
      <c r="S21" s="70"/>
      <c r="T21" s="70"/>
      <c r="U21" s="70"/>
      <c r="V21" s="70"/>
      <c r="W21" s="70"/>
      <c r="X21" s="70"/>
    </row>
    <row r="22" spans="1:24" s="71" customFormat="1" ht="15" customHeight="1" x14ac:dyDescent="0.2">
      <c r="A22" s="617"/>
      <c r="B22" s="617"/>
      <c r="C22" s="619"/>
      <c r="D22" s="662"/>
      <c r="E22" s="104">
        <v>0.2</v>
      </c>
      <c r="F22" s="104">
        <f>E52</f>
        <v>0</v>
      </c>
      <c r="G22" s="660"/>
      <c r="H22" s="662"/>
      <c r="I22" s="662"/>
      <c r="J22" s="222"/>
      <c r="K22" s="222"/>
      <c r="L22" s="222"/>
      <c r="M22" s="222"/>
      <c r="N22" s="222"/>
      <c r="O22" s="222"/>
      <c r="P22" s="222"/>
      <c r="Q22" s="69"/>
      <c r="R22" s="69"/>
      <c r="S22" s="70"/>
      <c r="T22" s="70"/>
      <c r="U22" s="70"/>
      <c r="V22" s="70"/>
      <c r="W22" s="70"/>
      <c r="X22" s="70"/>
    </row>
    <row r="23" spans="1:24" s="71" customFormat="1" ht="15" customHeight="1" x14ac:dyDescent="0.2">
      <c r="A23" s="124">
        <f>$A$14</f>
        <v>1</v>
      </c>
      <c r="B23" s="125" t="str">
        <f>$B$14</f>
        <v>Auxiliar Administrativo III - SECAD</v>
      </c>
      <c r="C23" s="105">
        <f>'POSTOS SECAD'!$D$18</f>
        <v>0</v>
      </c>
      <c r="D23" s="106">
        <f>(C23/(D14))*2</f>
        <v>0</v>
      </c>
      <c r="E23" s="106">
        <f t="shared" ref="E23" si="3">D23*$E$22</f>
        <v>0</v>
      </c>
      <c r="F23" s="105">
        <f t="shared" ref="F23" si="4">(D23+E23)*$F$18</f>
        <v>0</v>
      </c>
      <c r="G23" s="105">
        <f t="shared" ref="G23" si="5">D23+E23+F23</f>
        <v>0</v>
      </c>
      <c r="H23" s="105">
        <f>G23*$G$14</f>
        <v>0</v>
      </c>
      <c r="I23" s="127">
        <f t="shared" ref="I23" si="6">ROUND((G23+H23),2)</f>
        <v>0</v>
      </c>
      <c r="J23" s="222"/>
      <c r="K23" s="222"/>
      <c r="L23" s="222"/>
      <c r="M23" s="222"/>
      <c r="N23" s="222"/>
      <c r="O23" s="222"/>
      <c r="P23" s="222"/>
      <c r="Q23" s="69"/>
      <c r="R23" s="69"/>
      <c r="S23" s="70"/>
      <c r="T23" s="70"/>
      <c r="U23" s="70"/>
      <c r="V23" s="70"/>
      <c r="W23" s="70"/>
      <c r="X23" s="70"/>
    </row>
    <row r="24" spans="1:24" s="71" customFormat="1" ht="15" customHeight="1" x14ac:dyDescent="0.2">
      <c r="A24" s="108"/>
      <c r="B24" s="109"/>
      <c r="C24" s="110"/>
      <c r="D24" s="110"/>
      <c r="E24" s="110"/>
      <c r="F24" s="111"/>
      <c r="G24" s="111"/>
      <c r="H24" s="111"/>
      <c r="I24" s="112"/>
      <c r="J24" s="222"/>
      <c r="K24" s="222"/>
      <c r="L24" s="222"/>
      <c r="M24" s="222"/>
      <c r="N24" s="222"/>
      <c r="O24" s="222"/>
      <c r="P24" s="222"/>
      <c r="Q24" s="69"/>
      <c r="R24" s="69"/>
      <c r="S24" s="70"/>
      <c r="T24" s="70"/>
      <c r="U24" s="70"/>
      <c r="V24" s="70"/>
      <c r="W24" s="70"/>
      <c r="X24" s="70"/>
    </row>
    <row r="25" spans="1:24" s="71" customFormat="1" ht="24.95" customHeight="1" thickBot="1" x14ac:dyDescent="0.3">
      <c r="A25" s="663" t="s">
        <v>54</v>
      </c>
      <c r="B25" s="663"/>
      <c r="C25" s="663"/>
      <c r="D25" s="663"/>
      <c r="E25" s="663"/>
      <c r="F25" s="663"/>
      <c r="G25" s="663"/>
      <c r="H25" s="663"/>
      <c r="I25" s="663"/>
      <c r="J25" s="222"/>
      <c r="K25" s="222"/>
      <c r="L25" s="222"/>
      <c r="M25" s="222"/>
      <c r="N25" s="222"/>
      <c r="O25" s="222"/>
      <c r="P25" s="222"/>
      <c r="Q25" s="69"/>
      <c r="R25" s="69"/>
      <c r="S25" s="70"/>
      <c r="T25" s="70"/>
      <c r="U25" s="70"/>
      <c r="V25" s="70"/>
      <c r="W25" s="70"/>
      <c r="X25" s="70"/>
    </row>
    <row r="26" spans="1:24" s="71" customFormat="1" ht="64.5" customHeight="1" thickTop="1" x14ac:dyDescent="0.2">
      <c r="A26" s="616" t="str">
        <f>A13</f>
        <v>Item</v>
      </c>
      <c r="B26" s="616" t="str">
        <f>B13</f>
        <v>Posto de Trabalho</v>
      </c>
      <c r="C26" s="618" t="s">
        <v>5</v>
      </c>
      <c r="D26" s="624" t="s">
        <v>66</v>
      </c>
      <c r="E26" s="284" t="s">
        <v>16</v>
      </c>
      <c r="F26" s="284" t="s">
        <v>14</v>
      </c>
      <c r="G26" s="620" t="s">
        <v>11</v>
      </c>
      <c r="H26" s="624" t="s">
        <v>29</v>
      </c>
      <c r="I26" s="622" t="s">
        <v>59</v>
      </c>
      <c r="J26" s="222"/>
      <c r="K26" s="222"/>
      <c r="L26" s="222"/>
      <c r="M26" s="222"/>
      <c r="N26" s="222"/>
      <c r="O26" s="222"/>
      <c r="P26" s="222"/>
      <c r="Q26" s="69"/>
      <c r="R26" s="69"/>
      <c r="S26" s="70"/>
      <c r="T26" s="70"/>
      <c r="U26" s="70"/>
      <c r="V26" s="70"/>
      <c r="W26" s="70"/>
      <c r="X26" s="70"/>
    </row>
    <row r="27" spans="1:24" s="71" customFormat="1" x14ac:dyDescent="0.2">
      <c r="A27" s="617"/>
      <c r="B27" s="617"/>
      <c r="C27" s="619"/>
      <c r="D27" s="623"/>
      <c r="E27" s="104">
        <v>0.2</v>
      </c>
      <c r="F27" s="104">
        <f>E52</f>
        <v>0</v>
      </c>
      <c r="G27" s="621"/>
      <c r="H27" s="623"/>
      <c r="I27" s="623"/>
      <c r="J27" s="222"/>
      <c r="K27" s="222"/>
      <c r="L27" s="222"/>
      <c r="M27" s="222"/>
      <c r="N27" s="222"/>
      <c r="O27" s="222"/>
      <c r="P27" s="222"/>
      <c r="Q27" s="69"/>
      <c r="R27" s="69"/>
      <c r="S27" s="70"/>
      <c r="T27" s="70"/>
      <c r="U27" s="70"/>
      <c r="V27" s="70"/>
      <c r="W27" s="70"/>
      <c r="X27" s="70"/>
    </row>
    <row r="28" spans="1:24" s="71" customFormat="1" ht="15" customHeight="1" x14ac:dyDescent="0.2">
      <c r="A28" s="124">
        <f>$A$14</f>
        <v>1</v>
      </c>
      <c r="B28" s="125" t="str">
        <f>$B$14</f>
        <v>Auxiliar Administrativo III - SECAD</v>
      </c>
      <c r="C28" s="105">
        <f>'POSTOS SECAD'!$D$18</f>
        <v>0</v>
      </c>
      <c r="D28" s="106">
        <f>(((C28/(D14))*1.1428571)*1.2)*1.5</f>
        <v>0</v>
      </c>
      <c r="E28" s="106">
        <f t="shared" ref="E28" si="7">D28*$E$27</f>
        <v>0</v>
      </c>
      <c r="F28" s="107">
        <f t="shared" ref="F28" si="8">(D28+E28)*$F$27</f>
        <v>0</v>
      </c>
      <c r="G28" s="105">
        <f t="shared" ref="G28" si="9">D28+E28+F28</f>
        <v>0</v>
      </c>
      <c r="H28" s="105">
        <f>G28*$G$14</f>
        <v>0</v>
      </c>
      <c r="I28" s="127">
        <f t="shared" ref="I28" si="10">ROUND((G28+H28),2)</f>
        <v>0</v>
      </c>
      <c r="J28" s="222"/>
      <c r="K28" s="222"/>
      <c r="L28" s="222"/>
      <c r="M28" s="222"/>
      <c r="N28" s="222"/>
      <c r="O28" s="222"/>
      <c r="P28" s="222"/>
      <c r="Q28" s="69"/>
      <c r="R28" s="69"/>
      <c r="S28" s="70"/>
      <c r="T28" s="70"/>
      <c r="U28" s="70"/>
      <c r="V28" s="70"/>
      <c r="W28" s="70"/>
      <c r="X28" s="70"/>
    </row>
    <row r="29" spans="1:24" s="71" customFormat="1" ht="15" customHeight="1" x14ac:dyDescent="0.2">
      <c r="A29" s="108"/>
      <c r="B29" s="109"/>
      <c r="C29" s="110"/>
      <c r="D29" s="110"/>
      <c r="E29" s="110"/>
      <c r="F29" s="111"/>
      <c r="G29" s="111"/>
      <c r="H29" s="111"/>
      <c r="I29" s="112"/>
      <c r="J29" s="222"/>
      <c r="K29" s="222"/>
      <c r="L29" s="222"/>
      <c r="M29" s="222"/>
      <c r="N29" s="222"/>
      <c r="O29" s="222"/>
      <c r="P29" s="222"/>
      <c r="Q29" s="69"/>
      <c r="R29" s="69"/>
      <c r="S29" s="70"/>
      <c r="T29" s="70"/>
      <c r="U29" s="70"/>
      <c r="V29" s="70"/>
      <c r="W29" s="70"/>
      <c r="X29" s="70"/>
    </row>
    <row r="30" spans="1:24" s="71" customFormat="1" ht="24.95" customHeight="1" thickBot="1" x14ac:dyDescent="0.3">
      <c r="A30" s="663" t="s">
        <v>53</v>
      </c>
      <c r="B30" s="663"/>
      <c r="C30" s="663"/>
      <c r="D30" s="663"/>
      <c r="E30" s="663"/>
      <c r="F30" s="663"/>
      <c r="G30" s="663"/>
      <c r="H30" s="663"/>
      <c r="I30" s="663"/>
      <c r="J30" s="222"/>
      <c r="K30" s="222"/>
      <c r="L30" s="222"/>
      <c r="M30" s="222"/>
      <c r="N30" s="222"/>
      <c r="O30" s="222"/>
      <c r="P30" s="222"/>
      <c r="Q30" s="222"/>
      <c r="R30" s="69"/>
      <c r="S30" s="70"/>
      <c r="T30" s="70"/>
      <c r="U30" s="70"/>
      <c r="V30" s="70"/>
      <c r="W30" s="70"/>
      <c r="X30" s="70"/>
    </row>
    <row r="31" spans="1:24" s="71" customFormat="1" ht="64.5" customHeight="1" thickTop="1" x14ac:dyDescent="0.2">
      <c r="A31" s="616" t="str">
        <f>A13</f>
        <v>Item</v>
      </c>
      <c r="B31" s="616" t="str">
        <f>B13</f>
        <v>Posto de Trabalho</v>
      </c>
      <c r="C31" s="618" t="s">
        <v>5</v>
      </c>
      <c r="D31" s="624" t="s">
        <v>67</v>
      </c>
      <c r="E31" s="284" t="s">
        <v>16</v>
      </c>
      <c r="F31" s="284" t="s">
        <v>14</v>
      </c>
      <c r="G31" s="620" t="s">
        <v>11</v>
      </c>
      <c r="H31" s="624" t="s">
        <v>29</v>
      </c>
      <c r="I31" s="622" t="s">
        <v>60</v>
      </c>
      <c r="J31" s="222"/>
      <c r="K31" s="222"/>
      <c r="L31" s="222"/>
      <c r="M31" s="222"/>
      <c r="N31" s="222"/>
      <c r="O31" s="222"/>
      <c r="P31" s="222"/>
      <c r="Q31" s="222"/>
      <c r="R31" s="69"/>
      <c r="S31" s="70"/>
      <c r="T31" s="70"/>
      <c r="U31" s="70"/>
      <c r="V31" s="70"/>
      <c r="W31" s="70"/>
      <c r="X31" s="70"/>
    </row>
    <row r="32" spans="1:24" s="71" customFormat="1" ht="15" customHeight="1" x14ac:dyDescent="0.2">
      <c r="A32" s="617"/>
      <c r="B32" s="617"/>
      <c r="C32" s="619"/>
      <c r="D32" s="623"/>
      <c r="E32" s="104">
        <v>0.2</v>
      </c>
      <c r="F32" s="104">
        <f>E52</f>
        <v>0</v>
      </c>
      <c r="G32" s="621"/>
      <c r="H32" s="623"/>
      <c r="I32" s="623"/>
      <c r="J32" s="222"/>
      <c r="K32" s="222"/>
      <c r="L32" s="222"/>
      <c r="M32" s="222"/>
      <c r="N32" s="222"/>
      <c r="O32" s="222"/>
      <c r="P32" s="222"/>
      <c r="Q32" s="222"/>
      <c r="R32" s="69"/>
      <c r="S32" s="70"/>
      <c r="T32" s="70"/>
      <c r="U32" s="70"/>
      <c r="V32" s="70"/>
      <c r="W32" s="70"/>
      <c r="X32" s="70"/>
    </row>
    <row r="33" spans="1:26" s="71" customFormat="1" ht="15" customHeight="1" x14ac:dyDescent="0.2">
      <c r="A33" s="124">
        <f>$A$14</f>
        <v>1</v>
      </c>
      <c r="B33" s="125" t="str">
        <f>$B$14</f>
        <v>Auxiliar Administrativo III - SECAD</v>
      </c>
      <c r="C33" s="105">
        <f>'POSTOS SECAD'!$D$18</f>
        <v>0</v>
      </c>
      <c r="D33" s="106">
        <f>(((C33/(D14))*1.1428571)*1.2)*2</f>
        <v>0</v>
      </c>
      <c r="E33" s="106">
        <f t="shared" ref="E33" si="11">D33*$E$32</f>
        <v>0</v>
      </c>
      <c r="F33" s="107">
        <f t="shared" ref="F33" si="12">(D33+E33)*$F$32</f>
        <v>0</v>
      </c>
      <c r="G33" s="105">
        <f t="shared" ref="G33" si="13">D33+E33+F33</f>
        <v>0</v>
      </c>
      <c r="H33" s="105">
        <f>G33*$G$14</f>
        <v>0</v>
      </c>
      <c r="I33" s="127">
        <f t="shared" ref="I33" si="14">ROUND((G33+H33),2)</f>
        <v>0</v>
      </c>
      <c r="J33" s="222"/>
      <c r="K33" s="222"/>
      <c r="L33" s="222"/>
      <c r="M33" s="222"/>
      <c r="N33" s="222"/>
      <c r="O33" s="222"/>
      <c r="P33" s="222"/>
      <c r="Q33" s="69"/>
      <c r="R33" s="69"/>
      <c r="S33" s="70"/>
      <c r="T33" s="70"/>
      <c r="U33" s="70"/>
      <c r="V33" s="70"/>
      <c r="W33" s="70"/>
      <c r="X33" s="70"/>
    </row>
    <row r="34" spans="1:26" s="71" customFormat="1" ht="15" customHeight="1" x14ac:dyDescent="0.2">
      <c r="A34" s="328"/>
      <c r="B34" s="329"/>
      <c r="C34" s="330"/>
      <c r="D34" s="330"/>
      <c r="E34" s="330"/>
      <c r="F34" s="331"/>
      <c r="G34" s="331"/>
      <c r="H34" s="331"/>
      <c r="I34" s="332"/>
      <c r="J34" s="222"/>
      <c r="K34" s="222"/>
      <c r="L34" s="222"/>
      <c r="M34" s="222"/>
      <c r="N34" s="222"/>
      <c r="O34" s="222"/>
      <c r="P34" s="222"/>
      <c r="Q34" s="222"/>
      <c r="R34" s="69"/>
      <c r="S34" s="70"/>
      <c r="T34" s="70"/>
      <c r="U34" s="70"/>
      <c r="V34" s="70"/>
      <c r="W34" s="70"/>
      <c r="X34" s="70"/>
    </row>
    <row r="35" spans="1:26" s="55" customFormat="1" ht="30" customHeight="1" thickBot="1" x14ac:dyDescent="0.3">
      <c r="A35" s="642" t="s">
        <v>61</v>
      </c>
      <c r="B35" s="643"/>
      <c r="C35" s="643"/>
      <c r="D35" s="643"/>
      <c r="E35" s="643"/>
      <c r="F35" s="643"/>
      <c r="G35" s="643"/>
      <c r="H35" s="643"/>
      <c r="I35" s="643"/>
    </row>
    <row r="36" spans="1:26" s="71" customFormat="1" ht="24.95" customHeight="1" thickTop="1" x14ac:dyDescent="0.2">
      <c r="A36" s="644" t="s">
        <v>190</v>
      </c>
      <c r="B36" s="644"/>
      <c r="C36" s="644"/>
      <c r="D36" s="644"/>
      <c r="E36" s="644"/>
      <c r="F36" s="83"/>
      <c r="G36" s="645"/>
      <c r="H36" s="645"/>
      <c r="I36" s="645"/>
      <c r="J36" s="637"/>
      <c r="K36" s="637"/>
      <c r="L36" s="637"/>
      <c r="M36" s="637"/>
      <c r="N36" s="637"/>
      <c r="O36" s="637"/>
      <c r="P36" s="637"/>
      <c r="Q36" s="637"/>
      <c r="R36" s="69"/>
      <c r="S36" s="70"/>
      <c r="T36" s="70"/>
      <c r="U36" s="70"/>
      <c r="V36" s="70"/>
      <c r="W36" s="70"/>
      <c r="X36" s="70"/>
    </row>
    <row r="37" spans="1:26" s="116" customFormat="1" ht="9.9499999999999993" customHeight="1" x14ac:dyDescent="0.2">
      <c r="A37" s="616" t="str">
        <f>A13</f>
        <v>Item</v>
      </c>
      <c r="B37" s="616" t="str">
        <f>B13</f>
        <v>Posto de Trabalho</v>
      </c>
      <c r="C37" s="638" t="s">
        <v>191</v>
      </c>
      <c r="D37" s="638" t="s">
        <v>178</v>
      </c>
      <c r="E37" s="638" t="s">
        <v>192</v>
      </c>
      <c r="F37" s="84"/>
      <c r="G37" s="113"/>
      <c r="H37" s="113"/>
      <c r="I37" s="113"/>
      <c r="J37" s="114"/>
      <c r="K37" s="114"/>
      <c r="L37" s="114"/>
      <c r="M37" s="114"/>
      <c r="N37" s="114"/>
      <c r="O37" s="114"/>
      <c r="P37" s="114"/>
      <c r="Q37" s="114"/>
      <c r="R37" s="115"/>
    </row>
    <row r="38" spans="1:26" s="116" customFormat="1" ht="35.1" customHeight="1" x14ac:dyDescent="0.2">
      <c r="A38" s="617"/>
      <c r="B38" s="617"/>
      <c r="C38" s="639"/>
      <c r="D38" s="639"/>
      <c r="E38" s="639"/>
      <c r="F38" s="84"/>
      <c r="G38" s="113"/>
      <c r="H38" s="113"/>
      <c r="I38" s="113"/>
      <c r="J38" s="114"/>
      <c r="K38" s="114"/>
      <c r="L38" s="114"/>
      <c r="M38" s="114"/>
      <c r="N38" s="114"/>
      <c r="O38" s="114"/>
      <c r="P38" s="114"/>
      <c r="Q38" s="114"/>
      <c r="R38" s="115"/>
    </row>
    <row r="39" spans="1:26" s="55" customFormat="1" ht="15" customHeight="1" x14ac:dyDescent="0.2">
      <c r="A39" s="128">
        <f>A14</f>
        <v>1</v>
      </c>
      <c r="B39" s="129" t="str">
        <f>B14</f>
        <v>Auxiliar Administrativo III - SECAD</v>
      </c>
      <c r="C39" s="85">
        <f>'POSTOS SECAD'!G18/21</f>
        <v>0</v>
      </c>
      <c r="D39" s="86">
        <f>C39*G14</f>
        <v>0</v>
      </c>
      <c r="E39" s="87">
        <f>ROUND(C39+D39,2)</f>
        <v>0</v>
      </c>
      <c r="F39" s="303"/>
      <c r="G39" s="282"/>
      <c r="H39" s="282"/>
      <c r="I39" s="282"/>
      <c r="J39" s="117"/>
      <c r="K39" s="117"/>
      <c r="L39" s="117"/>
      <c r="M39" s="117"/>
      <c r="N39" s="117"/>
      <c r="O39" s="117"/>
      <c r="P39" s="117"/>
      <c r="Q39" s="117"/>
      <c r="R39" s="118"/>
    </row>
    <row r="40" spans="1:26" s="55" customFormat="1" ht="15.95" customHeight="1" x14ac:dyDescent="0.2">
      <c r="A40" s="88"/>
      <c r="B40" s="89"/>
      <c r="C40" s="90"/>
      <c r="D40" s="90"/>
      <c r="E40" s="91"/>
      <c r="F40" s="92"/>
      <c r="G40" s="93"/>
      <c r="H40" s="94"/>
      <c r="I40" s="95"/>
      <c r="J40" s="78"/>
      <c r="K40" s="78"/>
      <c r="L40" s="78"/>
      <c r="M40" s="78"/>
      <c r="N40" s="78"/>
      <c r="O40" s="78"/>
      <c r="P40" s="78"/>
      <c r="Q40" s="78"/>
      <c r="R40" s="118"/>
    </row>
    <row r="41" spans="1:26" s="71" customFormat="1" ht="24.95" customHeight="1" x14ac:dyDescent="0.2">
      <c r="A41" s="640" t="s">
        <v>193</v>
      </c>
      <c r="B41" s="640"/>
      <c r="C41" s="640"/>
      <c r="D41" s="640"/>
      <c r="E41" s="640"/>
      <c r="F41" s="640"/>
      <c r="G41" s="640"/>
      <c r="H41" s="640"/>
      <c r="I41" s="640"/>
      <c r="J41" s="637"/>
      <c r="K41" s="637"/>
      <c r="L41" s="637"/>
      <c r="M41" s="637"/>
      <c r="N41" s="637"/>
      <c r="O41" s="637"/>
      <c r="P41" s="637"/>
      <c r="Q41" s="637"/>
      <c r="R41" s="69"/>
      <c r="S41" s="70"/>
      <c r="T41" s="70"/>
      <c r="U41" s="70"/>
      <c r="V41" s="70"/>
      <c r="W41" s="70"/>
      <c r="X41" s="70"/>
    </row>
    <row r="42" spans="1:26" s="116" customFormat="1" ht="26.1" customHeight="1" x14ac:dyDescent="0.2">
      <c r="A42" s="653" t="s">
        <v>257</v>
      </c>
      <c r="B42" s="653"/>
      <c r="C42" s="638" t="s">
        <v>194</v>
      </c>
      <c r="D42" s="638" t="s">
        <v>195</v>
      </c>
      <c r="E42" s="638" t="s">
        <v>196</v>
      </c>
      <c r="F42" s="638" t="s">
        <v>197</v>
      </c>
      <c r="G42" s="638" t="s">
        <v>178</v>
      </c>
      <c r="H42" s="638" t="s">
        <v>198</v>
      </c>
      <c r="I42" s="638" t="s">
        <v>199</v>
      </c>
      <c r="J42" s="114"/>
      <c r="K42" s="114"/>
      <c r="L42" s="114"/>
      <c r="M42" s="114"/>
      <c r="N42" s="114"/>
      <c r="O42" s="114"/>
      <c r="P42" s="114"/>
      <c r="Q42" s="114"/>
      <c r="R42" s="115"/>
    </row>
    <row r="43" spans="1:26" s="116" customFormat="1" ht="15" customHeight="1" x14ac:dyDescent="0.2">
      <c r="A43" s="653"/>
      <c r="B43" s="653"/>
      <c r="C43" s="639"/>
      <c r="D43" s="639"/>
      <c r="E43" s="639"/>
      <c r="F43" s="639"/>
      <c r="G43" s="639"/>
      <c r="H43" s="639"/>
      <c r="I43" s="639"/>
      <c r="J43" s="114"/>
      <c r="K43" s="114"/>
      <c r="L43" s="114"/>
      <c r="M43" s="114"/>
      <c r="N43" s="114"/>
      <c r="O43" s="114"/>
      <c r="P43" s="114"/>
      <c r="Q43" s="114"/>
      <c r="R43" s="115"/>
    </row>
    <row r="44" spans="1:26" s="116" customFormat="1" ht="18" customHeight="1" x14ac:dyDescent="0.2">
      <c r="A44" s="653"/>
      <c r="B44" s="653"/>
      <c r="C44" s="639"/>
      <c r="D44" s="639"/>
      <c r="E44" s="639"/>
      <c r="F44" s="639"/>
      <c r="G44" s="639"/>
      <c r="H44" s="639"/>
      <c r="I44" s="639"/>
      <c r="J44" s="114"/>
      <c r="K44" s="114"/>
      <c r="L44" s="114"/>
      <c r="M44" s="114"/>
      <c r="N44" s="114"/>
      <c r="O44" s="114"/>
      <c r="P44" s="114"/>
      <c r="Q44" s="114"/>
      <c r="R44" s="115"/>
    </row>
    <row r="45" spans="1:26" s="116" customFormat="1" ht="18" customHeight="1" x14ac:dyDescent="0.2">
      <c r="A45" s="653"/>
      <c r="B45" s="653"/>
      <c r="C45" s="646"/>
      <c r="D45" s="646"/>
      <c r="E45" s="646"/>
      <c r="F45" s="646"/>
      <c r="G45" s="646"/>
      <c r="H45" s="646"/>
      <c r="I45" s="646"/>
      <c r="J45" s="114"/>
      <c r="K45" s="114"/>
      <c r="L45" s="114"/>
      <c r="M45" s="114"/>
      <c r="N45" s="114"/>
      <c r="O45" s="114"/>
      <c r="P45" s="114"/>
      <c r="Q45" s="114"/>
      <c r="R45" s="115"/>
    </row>
    <row r="46" spans="1:26" s="71" customFormat="1" ht="15" customHeight="1" x14ac:dyDescent="0.2">
      <c r="A46" s="124">
        <f>$A$14</f>
        <v>1</v>
      </c>
      <c r="B46" s="125" t="str">
        <f>$B$14</f>
        <v>Auxiliar Administrativo III - SECAD</v>
      </c>
      <c r="C46" s="333">
        <f>'POSTOS SECAD'!H14</f>
        <v>6</v>
      </c>
      <c r="D46" s="407">
        <v>2</v>
      </c>
      <c r="E46" s="407">
        <v>1</v>
      </c>
      <c r="F46" s="86">
        <f>ROUND(IF(OR(ISBLANK(C46),C46=0),"0",((MAX((C46*(21+E46)*D46)-(6%*C19),0)-((C46*D46*21)-(C19*6%)))/E46)),2)</f>
        <v>12</v>
      </c>
      <c r="G46" s="86">
        <f>F46*G14</f>
        <v>0</v>
      </c>
      <c r="H46" s="87">
        <f t="shared" ref="H46" si="15">F46+G46</f>
        <v>12</v>
      </c>
      <c r="I46" s="87">
        <f t="shared" ref="I46" si="16">H46*E46</f>
        <v>12</v>
      </c>
      <c r="J46" s="222"/>
      <c r="K46" s="222"/>
      <c r="L46" s="222"/>
      <c r="M46" s="222"/>
      <c r="N46" s="222"/>
      <c r="O46" s="222"/>
      <c r="P46" s="222"/>
      <c r="Q46" s="69"/>
      <c r="R46" s="69"/>
      <c r="S46" s="70"/>
      <c r="T46" s="70"/>
      <c r="U46" s="70"/>
      <c r="V46" s="70"/>
      <c r="W46" s="70"/>
      <c r="X46" s="70"/>
    </row>
    <row r="47" spans="1:26" s="148" customFormat="1" ht="15" customHeight="1" x14ac:dyDescent="0.2">
      <c r="A47" s="223"/>
      <c r="B47" s="224"/>
      <c r="C47" s="139"/>
      <c r="D47" s="139"/>
      <c r="E47" s="225"/>
      <c r="F47" s="226"/>
      <c r="G47" s="226"/>
      <c r="H47" s="226"/>
      <c r="I47" s="226"/>
      <c r="J47" s="227"/>
      <c r="K47" s="227"/>
      <c r="L47" s="227"/>
      <c r="M47" s="227"/>
      <c r="N47" s="227"/>
      <c r="O47" s="227"/>
      <c r="P47" s="227"/>
      <c r="Q47" s="227"/>
      <c r="R47" s="228"/>
      <c r="S47" s="144"/>
      <c r="T47" s="144"/>
      <c r="U47" s="144"/>
      <c r="V47" s="144"/>
      <c r="W47" s="144"/>
      <c r="X47" s="144"/>
      <c r="Y47" s="144"/>
      <c r="Z47" s="144"/>
    </row>
    <row r="48" spans="1:26" s="55" customFormat="1" x14ac:dyDescent="0.2">
      <c r="I48" s="72"/>
      <c r="J48" s="72"/>
      <c r="K48" s="72"/>
      <c r="L48" s="72"/>
      <c r="M48" s="72"/>
      <c r="N48" s="72"/>
      <c r="O48" s="72"/>
      <c r="P48" s="72"/>
      <c r="Q48" s="73"/>
    </row>
    <row r="49" spans="1:1024" s="71" customFormat="1" ht="20.100000000000001" customHeight="1" thickBot="1" x14ac:dyDescent="0.25">
      <c r="A49" s="652" t="s">
        <v>75</v>
      </c>
      <c r="B49" s="652"/>
      <c r="C49" s="652"/>
      <c r="D49" s="652"/>
      <c r="E49" s="652"/>
      <c r="F49" s="652"/>
      <c r="G49" s="652"/>
      <c r="H49" s="652"/>
      <c r="I49" s="652"/>
      <c r="J49" s="68"/>
      <c r="K49" s="68"/>
      <c r="L49" s="68"/>
      <c r="M49" s="68"/>
      <c r="N49" s="68"/>
      <c r="O49" s="68"/>
      <c r="P49" s="68"/>
      <c r="Q49" s="68"/>
      <c r="R49" s="69"/>
      <c r="S49" s="70"/>
      <c r="T49" s="70"/>
      <c r="U49" s="70"/>
      <c r="V49" s="70"/>
      <c r="W49" s="70"/>
      <c r="X49" s="70"/>
    </row>
    <row r="50" spans="1:1024" s="146" customFormat="1" ht="15" customHeight="1" thickTop="1" x14ac:dyDescent="0.2">
      <c r="A50" s="650" t="s">
        <v>249</v>
      </c>
      <c r="B50" s="650"/>
      <c r="C50" s="650"/>
      <c r="D50" s="650"/>
      <c r="E50" s="650"/>
      <c r="F50" s="650"/>
      <c r="G50" s="650"/>
      <c r="H50" s="650"/>
      <c r="I50" s="650"/>
      <c r="J50" s="229"/>
      <c r="K50" s="229"/>
      <c r="L50" s="229"/>
      <c r="M50" s="229"/>
      <c r="N50" s="229"/>
      <c r="O50" s="229"/>
      <c r="P50" s="229"/>
      <c r="Q50" s="230"/>
    </row>
    <row r="51" spans="1:1024" s="74" customFormat="1" ht="35.1" customHeight="1" x14ac:dyDescent="0.2">
      <c r="A51" s="651" t="s">
        <v>179</v>
      </c>
      <c r="B51" s="651"/>
      <c r="C51" s="651"/>
      <c r="D51" s="651"/>
      <c r="E51" s="651"/>
      <c r="F51" s="651"/>
      <c r="G51" s="651"/>
      <c r="H51" s="651"/>
      <c r="I51" s="651"/>
      <c r="J51" s="72"/>
      <c r="K51" s="72"/>
      <c r="L51" s="72"/>
      <c r="M51" s="72"/>
      <c r="N51" s="72"/>
      <c r="O51" s="72"/>
      <c r="P51" s="72"/>
      <c r="Q51" s="73"/>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5"/>
      <c r="CK51" s="55"/>
      <c r="CL51" s="55"/>
      <c r="CM51" s="55"/>
      <c r="CN51" s="55"/>
      <c r="CO51" s="55"/>
      <c r="CP51" s="55"/>
      <c r="CQ51" s="55"/>
      <c r="CR51" s="55"/>
      <c r="CS51" s="55"/>
      <c r="CT51" s="55"/>
      <c r="CU51" s="55"/>
      <c r="CV51" s="55"/>
      <c r="CW51" s="55"/>
      <c r="CX51" s="55"/>
      <c r="CY51" s="55"/>
      <c r="CZ51" s="55"/>
      <c r="DA51" s="55"/>
      <c r="DB51" s="55"/>
      <c r="DC51" s="55"/>
      <c r="DD51" s="55"/>
      <c r="DE51" s="55"/>
      <c r="DF51" s="55"/>
      <c r="DG51" s="55"/>
      <c r="DH51" s="55"/>
      <c r="DI51" s="55"/>
      <c r="DJ51" s="55"/>
      <c r="DK51" s="55"/>
      <c r="DL51" s="55"/>
      <c r="DM51" s="55"/>
      <c r="DN51" s="55"/>
      <c r="DO51" s="55"/>
      <c r="DP51" s="55"/>
      <c r="DQ51" s="55"/>
      <c r="DR51" s="55"/>
      <c r="DS51" s="55"/>
      <c r="DT51" s="55"/>
      <c r="DU51" s="55"/>
      <c r="DV51" s="55"/>
      <c r="DW51" s="55"/>
      <c r="DX51" s="55"/>
      <c r="DY51" s="55"/>
      <c r="DZ51" s="55"/>
      <c r="EA51" s="55"/>
      <c r="EB51" s="55"/>
      <c r="EC51" s="55"/>
      <c r="ED51" s="55"/>
      <c r="EE51" s="55"/>
      <c r="EF51" s="55"/>
      <c r="EG51" s="55"/>
      <c r="EH51" s="55"/>
      <c r="EI51" s="55"/>
      <c r="EJ51" s="55"/>
      <c r="EK51" s="55"/>
      <c r="EL51" s="55"/>
      <c r="EM51" s="55"/>
      <c r="EN51" s="55"/>
      <c r="EO51" s="55"/>
      <c r="EP51" s="55"/>
      <c r="EQ51" s="55"/>
      <c r="ER51" s="55"/>
      <c r="ES51" s="55"/>
      <c r="ET51" s="55"/>
      <c r="EU51" s="55"/>
      <c r="EV51" s="55"/>
      <c r="EW51" s="55"/>
      <c r="EX51" s="55"/>
      <c r="EY51" s="55"/>
      <c r="EZ51" s="55"/>
      <c r="FA51" s="55"/>
      <c r="FB51" s="55"/>
      <c r="FC51" s="55"/>
      <c r="FD51" s="55"/>
      <c r="FE51" s="55"/>
      <c r="FF51" s="55"/>
      <c r="FG51" s="55"/>
      <c r="FH51" s="55"/>
      <c r="FI51" s="55"/>
      <c r="FJ51" s="55"/>
      <c r="FK51" s="55"/>
      <c r="FL51" s="55"/>
      <c r="FM51" s="55"/>
      <c r="FN51" s="55"/>
      <c r="FO51" s="55"/>
      <c r="FP51" s="55"/>
      <c r="FQ51" s="55"/>
      <c r="FR51" s="55"/>
      <c r="FS51" s="55"/>
      <c r="FT51" s="55"/>
      <c r="FU51" s="55"/>
      <c r="FV51" s="55"/>
      <c r="FW51" s="55"/>
      <c r="FX51" s="55"/>
      <c r="FY51" s="55"/>
      <c r="FZ51" s="55"/>
      <c r="GA51" s="55"/>
      <c r="GB51" s="55"/>
      <c r="GC51" s="55"/>
      <c r="GD51" s="55"/>
      <c r="GE51" s="55"/>
      <c r="GF51" s="55"/>
      <c r="GG51" s="55"/>
      <c r="GH51" s="55"/>
      <c r="GI51" s="55"/>
      <c r="GJ51" s="55"/>
      <c r="GK51" s="55"/>
      <c r="GL51" s="55"/>
      <c r="GM51" s="55"/>
      <c r="GN51" s="55"/>
      <c r="GO51" s="55"/>
      <c r="GP51" s="55"/>
      <c r="GQ51" s="55"/>
      <c r="GR51" s="55"/>
      <c r="GS51" s="55"/>
      <c r="GT51" s="55"/>
      <c r="GU51" s="55"/>
      <c r="GV51" s="55"/>
      <c r="GW51" s="55"/>
      <c r="GX51" s="55"/>
      <c r="GY51" s="55"/>
      <c r="GZ51" s="55"/>
      <c r="HA51" s="55"/>
      <c r="HB51" s="55"/>
      <c r="HC51" s="55"/>
      <c r="HD51" s="55"/>
      <c r="HE51" s="55"/>
      <c r="HF51" s="55"/>
      <c r="HG51" s="55"/>
      <c r="HH51" s="55"/>
      <c r="HI51" s="55"/>
      <c r="HJ51" s="55"/>
      <c r="HK51" s="55"/>
      <c r="HL51" s="55"/>
      <c r="HM51" s="55"/>
      <c r="HN51" s="55"/>
      <c r="HO51" s="55"/>
      <c r="HP51" s="55"/>
      <c r="HQ51" s="55"/>
      <c r="HR51" s="55"/>
      <c r="HS51" s="55"/>
      <c r="HT51" s="55"/>
      <c r="HU51" s="55"/>
      <c r="HV51" s="55"/>
      <c r="HW51" s="55"/>
      <c r="HX51" s="55"/>
      <c r="HY51" s="55"/>
      <c r="HZ51" s="55"/>
      <c r="IA51" s="55"/>
      <c r="IB51" s="55"/>
      <c r="IC51" s="55"/>
      <c r="ID51" s="55"/>
      <c r="IE51" s="55"/>
      <c r="IF51" s="55"/>
      <c r="IG51" s="55"/>
      <c r="IH51" s="55"/>
      <c r="II51" s="55"/>
      <c r="IJ51" s="55"/>
      <c r="IK51" s="55"/>
      <c r="IL51" s="55"/>
      <c r="IM51" s="55"/>
      <c r="IN51" s="55"/>
      <c r="IO51" s="55"/>
      <c r="IP51" s="55"/>
      <c r="IQ51" s="55"/>
      <c r="IR51" s="55"/>
      <c r="IS51" s="55"/>
      <c r="IT51" s="55"/>
      <c r="IU51" s="55"/>
      <c r="IV51" s="55"/>
      <c r="IW51" s="55"/>
      <c r="IX51" s="55"/>
      <c r="IY51" s="55"/>
      <c r="IZ51" s="55"/>
      <c r="JA51" s="55"/>
      <c r="JB51" s="55"/>
      <c r="JC51" s="55"/>
      <c r="JD51" s="55"/>
      <c r="JE51" s="55"/>
      <c r="JF51" s="55"/>
      <c r="JG51" s="55"/>
      <c r="JH51" s="55"/>
      <c r="JI51" s="55"/>
      <c r="JJ51" s="55"/>
      <c r="JK51" s="55"/>
      <c r="JL51" s="55"/>
      <c r="JM51" s="55"/>
      <c r="JN51" s="55"/>
      <c r="JO51" s="55"/>
      <c r="JP51" s="55"/>
      <c r="JQ51" s="55"/>
      <c r="JR51" s="55"/>
      <c r="JS51" s="55"/>
      <c r="JT51" s="55"/>
      <c r="JU51" s="55"/>
      <c r="JV51" s="55"/>
      <c r="JW51" s="55"/>
      <c r="JX51" s="55"/>
      <c r="JY51" s="55"/>
      <c r="JZ51" s="55"/>
      <c r="KA51" s="55"/>
      <c r="KB51" s="55"/>
      <c r="KC51" s="55"/>
      <c r="KD51" s="55"/>
      <c r="KE51" s="55"/>
      <c r="KF51" s="55"/>
      <c r="KG51" s="55"/>
      <c r="KH51" s="55"/>
      <c r="KI51" s="55"/>
      <c r="KJ51" s="55"/>
      <c r="KK51" s="55"/>
      <c r="KL51" s="55"/>
      <c r="KM51" s="55"/>
      <c r="KN51" s="55"/>
      <c r="KO51" s="55"/>
      <c r="KP51" s="55"/>
      <c r="KQ51" s="55"/>
      <c r="KR51" s="55"/>
      <c r="KS51" s="55"/>
      <c r="KT51" s="55"/>
      <c r="KU51" s="55"/>
      <c r="KV51" s="55"/>
      <c r="KW51" s="55"/>
      <c r="KX51" s="55"/>
      <c r="KY51" s="55"/>
      <c r="KZ51" s="55"/>
      <c r="LA51" s="55"/>
      <c r="LB51" s="55"/>
      <c r="LC51" s="55"/>
      <c r="LD51" s="55"/>
      <c r="LE51" s="55"/>
      <c r="LF51" s="55"/>
      <c r="LG51" s="55"/>
      <c r="LH51" s="55"/>
      <c r="LI51" s="55"/>
      <c r="LJ51" s="55"/>
      <c r="LK51" s="55"/>
      <c r="LL51" s="55"/>
      <c r="LM51" s="55"/>
      <c r="LN51" s="55"/>
      <c r="LO51" s="55"/>
      <c r="LP51" s="55"/>
      <c r="LQ51" s="55"/>
      <c r="LR51" s="55"/>
      <c r="LS51" s="55"/>
      <c r="LT51" s="55"/>
      <c r="LU51" s="55"/>
      <c r="LV51" s="55"/>
      <c r="LW51" s="55"/>
      <c r="LX51" s="55"/>
      <c r="LY51" s="55"/>
      <c r="LZ51" s="55"/>
      <c r="MA51" s="55"/>
      <c r="MB51" s="55"/>
      <c r="MC51" s="55"/>
      <c r="MD51" s="55"/>
      <c r="ME51" s="55"/>
      <c r="MF51" s="55"/>
      <c r="MG51" s="55"/>
      <c r="MH51" s="55"/>
      <c r="MI51" s="55"/>
      <c r="MJ51" s="55"/>
      <c r="MK51" s="55"/>
      <c r="ML51" s="55"/>
      <c r="MM51" s="55"/>
      <c r="MN51" s="55"/>
      <c r="MO51" s="55"/>
      <c r="MP51" s="55"/>
      <c r="MQ51" s="55"/>
      <c r="MR51" s="55"/>
      <c r="MS51" s="55"/>
      <c r="MT51" s="55"/>
      <c r="MU51" s="55"/>
      <c r="MV51" s="55"/>
      <c r="MW51" s="55"/>
      <c r="MX51" s="55"/>
      <c r="MY51" s="55"/>
      <c r="MZ51" s="55"/>
      <c r="NA51" s="55"/>
      <c r="NB51" s="55"/>
      <c r="NC51" s="55"/>
      <c r="ND51" s="55"/>
      <c r="NE51" s="55"/>
      <c r="NF51" s="55"/>
      <c r="NG51" s="55"/>
      <c r="NH51" s="55"/>
      <c r="NI51" s="55"/>
      <c r="NJ51" s="55"/>
      <c r="NK51" s="55"/>
      <c r="NL51" s="55"/>
      <c r="NM51" s="55"/>
      <c r="NN51" s="55"/>
      <c r="NO51" s="55"/>
      <c r="NP51" s="55"/>
      <c r="NQ51" s="55"/>
      <c r="NR51" s="55"/>
      <c r="NS51" s="55"/>
      <c r="NT51" s="55"/>
      <c r="NU51" s="55"/>
      <c r="NV51" s="55"/>
      <c r="NW51" s="55"/>
      <c r="NX51" s="55"/>
      <c r="NY51" s="55"/>
      <c r="NZ51" s="55"/>
      <c r="OA51" s="55"/>
      <c r="OB51" s="55"/>
      <c r="OC51" s="55"/>
      <c r="OD51" s="55"/>
      <c r="OE51" s="55"/>
      <c r="OF51" s="55"/>
      <c r="OG51" s="55"/>
      <c r="OH51" s="55"/>
      <c r="OI51" s="55"/>
      <c r="OJ51" s="55"/>
      <c r="OK51" s="55"/>
      <c r="OL51" s="55"/>
      <c r="OM51" s="55"/>
      <c r="ON51" s="55"/>
      <c r="OO51" s="55"/>
      <c r="OP51" s="55"/>
      <c r="OQ51" s="55"/>
      <c r="OR51" s="55"/>
      <c r="OS51" s="55"/>
      <c r="OT51" s="55"/>
      <c r="OU51" s="55"/>
      <c r="OV51" s="55"/>
      <c r="OW51" s="55"/>
      <c r="OX51" s="55"/>
      <c r="OY51" s="55"/>
      <c r="OZ51" s="55"/>
      <c r="PA51" s="55"/>
      <c r="PB51" s="55"/>
      <c r="PC51" s="55"/>
      <c r="PD51" s="55"/>
      <c r="PE51" s="55"/>
      <c r="PF51" s="55"/>
      <c r="PG51" s="55"/>
      <c r="PH51" s="55"/>
      <c r="PI51" s="55"/>
      <c r="PJ51" s="55"/>
      <c r="PK51" s="55"/>
      <c r="PL51" s="55"/>
      <c r="PM51" s="55"/>
      <c r="PN51" s="55"/>
      <c r="PO51" s="55"/>
      <c r="PP51" s="55"/>
      <c r="PQ51" s="55"/>
      <c r="PR51" s="55"/>
      <c r="PS51" s="55"/>
      <c r="PT51" s="55"/>
      <c r="PU51" s="55"/>
      <c r="PV51" s="55"/>
      <c r="PW51" s="55"/>
      <c r="PX51" s="55"/>
      <c r="PY51" s="55"/>
      <c r="PZ51" s="55"/>
      <c r="QA51" s="55"/>
      <c r="QB51" s="55"/>
      <c r="QC51" s="55"/>
      <c r="QD51" s="55"/>
      <c r="QE51" s="55"/>
      <c r="QF51" s="55"/>
      <c r="QG51" s="55"/>
      <c r="QH51" s="55"/>
      <c r="QI51" s="55"/>
      <c r="QJ51" s="55"/>
      <c r="QK51" s="55"/>
      <c r="QL51" s="55"/>
      <c r="QM51" s="55"/>
      <c r="QN51" s="55"/>
      <c r="QO51" s="55"/>
      <c r="QP51" s="55"/>
      <c r="QQ51" s="55"/>
      <c r="QR51" s="55"/>
      <c r="QS51" s="55"/>
      <c r="QT51" s="55"/>
      <c r="QU51" s="55"/>
      <c r="QV51" s="55"/>
      <c r="QW51" s="55"/>
      <c r="QX51" s="55"/>
      <c r="QY51" s="55"/>
      <c r="QZ51" s="55"/>
      <c r="RA51" s="55"/>
      <c r="RB51" s="55"/>
      <c r="RC51" s="55"/>
      <c r="RD51" s="55"/>
      <c r="RE51" s="55"/>
      <c r="RF51" s="55"/>
      <c r="RG51" s="55"/>
      <c r="RH51" s="55"/>
      <c r="RI51" s="55"/>
      <c r="RJ51" s="55"/>
      <c r="RK51" s="55"/>
      <c r="RL51" s="55"/>
      <c r="RM51" s="55"/>
      <c r="RN51" s="55"/>
      <c r="RO51" s="55"/>
      <c r="RP51" s="55"/>
      <c r="RQ51" s="55"/>
      <c r="RR51" s="55"/>
      <c r="RS51" s="55"/>
      <c r="RT51" s="55"/>
      <c r="RU51" s="55"/>
      <c r="RV51" s="55"/>
      <c r="RW51" s="55"/>
      <c r="RX51" s="55"/>
      <c r="RY51" s="55"/>
      <c r="RZ51" s="55"/>
      <c r="SA51" s="55"/>
      <c r="SB51" s="55"/>
      <c r="SC51" s="55"/>
      <c r="SD51" s="55"/>
      <c r="SE51" s="55"/>
      <c r="SF51" s="55"/>
      <c r="SG51" s="55"/>
      <c r="SH51" s="55"/>
      <c r="SI51" s="55"/>
      <c r="SJ51" s="55"/>
      <c r="SK51" s="55"/>
      <c r="SL51" s="55"/>
      <c r="SM51" s="55"/>
      <c r="SN51" s="55"/>
      <c r="SO51" s="55"/>
      <c r="SP51" s="55"/>
      <c r="SQ51" s="55"/>
      <c r="SR51" s="55"/>
      <c r="SS51" s="55"/>
      <c r="ST51" s="55"/>
      <c r="SU51" s="55"/>
      <c r="SV51" s="55"/>
      <c r="SW51" s="55"/>
      <c r="SX51" s="55"/>
      <c r="SY51" s="55"/>
      <c r="SZ51" s="55"/>
      <c r="TA51" s="55"/>
      <c r="TB51" s="55"/>
      <c r="TC51" s="55"/>
      <c r="TD51" s="55"/>
      <c r="TE51" s="55"/>
      <c r="TF51" s="55"/>
      <c r="TG51" s="55"/>
      <c r="TH51" s="55"/>
      <c r="TI51" s="55"/>
      <c r="TJ51" s="55"/>
      <c r="TK51" s="55"/>
      <c r="TL51" s="55"/>
      <c r="TM51" s="55"/>
      <c r="TN51" s="55"/>
      <c r="TO51" s="55"/>
      <c r="TP51" s="55"/>
      <c r="TQ51" s="55"/>
      <c r="TR51" s="55"/>
      <c r="TS51" s="55"/>
      <c r="TT51" s="55"/>
      <c r="TU51" s="55"/>
      <c r="TV51" s="55"/>
      <c r="TW51" s="55"/>
      <c r="TX51" s="55"/>
      <c r="TY51" s="55"/>
      <c r="TZ51" s="55"/>
      <c r="UA51" s="55"/>
      <c r="UB51" s="55"/>
      <c r="UC51" s="55"/>
      <c r="UD51" s="55"/>
      <c r="UE51" s="55"/>
      <c r="UF51" s="55"/>
      <c r="UG51" s="55"/>
      <c r="UH51" s="55"/>
      <c r="UI51" s="55"/>
      <c r="UJ51" s="55"/>
      <c r="UK51" s="55"/>
      <c r="UL51" s="55"/>
      <c r="UM51" s="55"/>
      <c r="UN51" s="55"/>
      <c r="UO51" s="55"/>
      <c r="UP51" s="55"/>
      <c r="UQ51" s="55"/>
      <c r="UR51" s="55"/>
      <c r="US51" s="55"/>
      <c r="UT51" s="55"/>
      <c r="UU51" s="55"/>
      <c r="UV51" s="55"/>
      <c r="UW51" s="55"/>
      <c r="UX51" s="55"/>
      <c r="UY51" s="55"/>
      <c r="UZ51" s="55"/>
      <c r="VA51" s="55"/>
      <c r="VB51" s="55"/>
      <c r="VC51" s="55"/>
      <c r="VD51" s="55"/>
      <c r="VE51" s="55"/>
      <c r="VF51" s="55"/>
      <c r="VG51" s="55"/>
      <c r="VH51" s="55"/>
      <c r="VI51" s="55"/>
      <c r="VJ51" s="55"/>
      <c r="VK51" s="55"/>
      <c r="VL51" s="55"/>
      <c r="VM51" s="55"/>
      <c r="VN51" s="55"/>
      <c r="VO51" s="55"/>
      <c r="VP51" s="55"/>
      <c r="VQ51" s="55"/>
      <c r="VR51" s="55"/>
      <c r="VS51" s="55"/>
      <c r="VT51" s="55"/>
      <c r="VU51" s="55"/>
      <c r="VV51" s="55"/>
      <c r="VW51" s="55"/>
      <c r="VX51" s="55"/>
      <c r="VY51" s="55"/>
      <c r="VZ51" s="55"/>
      <c r="WA51" s="55"/>
      <c r="WB51" s="55"/>
      <c r="WC51" s="55"/>
      <c r="WD51" s="55"/>
      <c r="WE51" s="55"/>
      <c r="WF51" s="55"/>
      <c r="WG51" s="55"/>
      <c r="WH51" s="55"/>
      <c r="WI51" s="55"/>
      <c r="WJ51" s="55"/>
      <c r="WK51" s="55"/>
      <c r="WL51" s="55"/>
      <c r="WM51" s="55"/>
      <c r="WN51" s="55"/>
      <c r="WO51" s="55"/>
      <c r="WP51" s="55"/>
      <c r="WQ51" s="55"/>
      <c r="WR51" s="55"/>
      <c r="WS51" s="55"/>
      <c r="WT51" s="55"/>
      <c r="WU51" s="55"/>
      <c r="WV51" s="55"/>
      <c r="WW51" s="55"/>
      <c r="WX51" s="55"/>
      <c r="WY51" s="55"/>
      <c r="WZ51" s="55"/>
      <c r="XA51" s="55"/>
      <c r="XB51" s="55"/>
      <c r="XC51" s="55"/>
      <c r="XD51" s="55"/>
      <c r="XE51" s="55"/>
      <c r="XF51" s="55"/>
      <c r="XG51" s="55"/>
      <c r="XH51" s="55"/>
      <c r="XI51" s="55"/>
      <c r="XJ51" s="55"/>
      <c r="XK51" s="55"/>
      <c r="XL51" s="55"/>
      <c r="XM51" s="55"/>
      <c r="XN51" s="55"/>
      <c r="XO51" s="55"/>
      <c r="XP51" s="55"/>
      <c r="XQ51" s="55"/>
      <c r="XR51" s="55"/>
      <c r="XS51" s="55"/>
      <c r="XT51" s="55"/>
      <c r="XU51" s="55"/>
      <c r="XV51" s="55"/>
      <c r="XW51" s="55"/>
      <c r="XX51" s="55"/>
      <c r="XY51" s="55"/>
      <c r="XZ51" s="55"/>
      <c r="YA51" s="55"/>
      <c r="YB51" s="55"/>
      <c r="YC51" s="55"/>
      <c r="YD51" s="55"/>
      <c r="YE51" s="55"/>
      <c r="YF51" s="55"/>
      <c r="YG51" s="55"/>
      <c r="YH51" s="55"/>
      <c r="YI51" s="55"/>
      <c r="YJ51" s="55"/>
      <c r="YK51" s="55"/>
      <c r="YL51" s="55"/>
      <c r="YM51" s="55"/>
      <c r="YN51" s="55"/>
      <c r="YO51" s="55"/>
      <c r="YP51" s="55"/>
      <c r="YQ51" s="55"/>
      <c r="YR51" s="55"/>
      <c r="YS51" s="55"/>
      <c r="YT51" s="55"/>
      <c r="YU51" s="55"/>
      <c r="YV51" s="55"/>
      <c r="YW51" s="55"/>
      <c r="YX51" s="55"/>
      <c r="YY51" s="55"/>
      <c r="YZ51" s="55"/>
      <c r="ZA51" s="55"/>
      <c r="ZB51" s="55"/>
      <c r="ZC51" s="55"/>
      <c r="ZD51" s="55"/>
      <c r="ZE51" s="55"/>
      <c r="ZF51" s="55"/>
      <c r="ZG51" s="55"/>
      <c r="ZH51" s="55"/>
      <c r="ZI51" s="55"/>
      <c r="ZJ51" s="55"/>
      <c r="ZK51" s="55"/>
      <c r="ZL51" s="55"/>
      <c r="ZM51" s="55"/>
      <c r="ZN51" s="55"/>
      <c r="ZO51" s="55"/>
      <c r="ZP51" s="55"/>
      <c r="ZQ51" s="55"/>
      <c r="ZR51" s="55"/>
      <c r="ZS51" s="55"/>
      <c r="ZT51" s="55"/>
      <c r="ZU51" s="55"/>
      <c r="ZV51" s="55"/>
      <c r="ZW51" s="55"/>
      <c r="ZX51" s="55"/>
      <c r="ZY51" s="55"/>
      <c r="ZZ51" s="55"/>
      <c r="AAA51" s="55"/>
      <c r="AAB51" s="55"/>
      <c r="AAC51" s="55"/>
      <c r="AAD51" s="55"/>
      <c r="AAE51" s="55"/>
      <c r="AAF51" s="55"/>
      <c r="AAG51" s="55"/>
      <c r="AAH51" s="55"/>
      <c r="AAI51" s="55"/>
      <c r="AAJ51" s="55"/>
      <c r="AAK51" s="55"/>
      <c r="AAL51" s="55"/>
      <c r="AAM51" s="55"/>
      <c r="AAN51" s="55"/>
      <c r="AAO51" s="55"/>
      <c r="AAP51" s="55"/>
      <c r="AAQ51" s="55"/>
      <c r="AAR51" s="55"/>
      <c r="AAS51" s="55"/>
      <c r="AAT51" s="55"/>
      <c r="AAU51" s="55"/>
      <c r="AAV51" s="55"/>
      <c r="AAW51" s="55"/>
      <c r="AAX51" s="55"/>
      <c r="AAY51" s="55"/>
      <c r="AAZ51" s="55"/>
      <c r="ABA51" s="55"/>
      <c r="ABB51" s="55"/>
      <c r="ABC51" s="55"/>
      <c r="ABD51" s="55"/>
      <c r="ABE51" s="55"/>
      <c r="ABF51" s="55"/>
      <c r="ABG51" s="55"/>
      <c r="ABH51" s="55"/>
      <c r="ABI51" s="55"/>
      <c r="ABJ51" s="55"/>
      <c r="ABK51" s="55"/>
      <c r="ABL51" s="55"/>
      <c r="ABM51" s="55"/>
      <c r="ABN51" s="55"/>
      <c r="ABO51" s="55"/>
      <c r="ABP51" s="55"/>
      <c r="ABQ51" s="55"/>
      <c r="ABR51" s="55"/>
      <c r="ABS51" s="55"/>
      <c r="ABT51" s="55"/>
      <c r="ABU51" s="55"/>
      <c r="ABV51" s="55"/>
      <c r="ABW51" s="55"/>
      <c r="ABX51" s="55"/>
      <c r="ABY51" s="55"/>
      <c r="ABZ51" s="55"/>
      <c r="ACA51" s="55"/>
      <c r="ACB51" s="55"/>
      <c r="ACC51" s="55"/>
      <c r="ACD51" s="55"/>
      <c r="ACE51" s="55"/>
      <c r="ACF51" s="55"/>
      <c r="ACG51" s="55"/>
      <c r="ACH51" s="55"/>
      <c r="ACI51" s="55"/>
      <c r="ACJ51" s="55"/>
      <c r="ACK51" s="55"/>
      <c r="ACL51" s="55"/>
      <c r="ACM51" s="55"/>
      <c r="ACN51" s="55"/>
      <c r="ACO51" s="55"/>
      <c r="ACP51" s="55"/>
      <c r="ACQ51" s="55"/>
      <c r="ACR51" s="55"/>
      <c r="ACS51" s="55"/>
      <c r="ACT51" s="55"/>
      <c r="ACU51" s="55"/>
      <c r="ACV51" s="55"/>
      <c r="ACW51" s="55"/>
      <c r="ACX51" s="55"/>
      <c r="ACY51" s="55"/>
      <c r="ACZ51" s="55"/>
      <c r="ADA51" s="55"/>
      <c r="ADB51" s="55"/>
      <c r="ADC51" s="55"/>
      <c r="ADD51" s="55"/>
      <c r="ADE51" s="55"/>
      <c r="ADF51" s="55"/>
      <c r="ADG51" s="55"/>
      <c r="ADH51" s="55"/>
      <c r="ADI51" s="55"/>
      <c r="ADJ51" s="55"/>
      <c r="ADK51" s="55"/>
      <c r="ADL51" s="55"/>
      <c r="ADM51" s="55"/>
      <c r="ADN51" s="55"/>
      <c r="ADO51" s="55"/>
      <c r="ADP51" s="55"/>
      <c r="ADQ51" s="55"/>
      <c r="ADR51" s="55"/>
      <c r="ADS51" s="55"/>
      <c r="ADT51" s="55"/>
      <c r="ADU51" s="55"/>
      <c r="ADV51" s="55"/>
      <c r="ADW51" s="55"/>
      <c r="ADX51" s="55"/>
      <c r="ADY51" s="55"/>
      <c r="ADZ51" s="55"/>
      <c r="AEA51" s="55"/>
      <c r="AEB51" s="55"/>
      <c r="AEC51" s="55"/>
      <c r="AED51" s="55"/>
      <c r="AEE51" s="55"/>
      <c r="AEF51" s="55"/>
      <c r="AEG51" s="55"/>
      <c r="AEH51" s="55"/>
      <c r="AEI51" s="55"/>
      <c r="AEJ51" s="55"/>
      <c r="AEK51" s="55"/>
      <c r="AEL51" s="55"/>
      <c r="AEM51" s="55"/>
      <c r="AEN51" s="55"/>
      <c r="AEO51" s="55"/>
      <c r="AEP51" s="55"/>
      <c r="AEQ51" s="55"/>
      <c r="AER51" s="55"/>
      <c r="AES51" s="55"/>
      <c r="AET51" s="55"/>
      <c r="AEU51" s="55"/>
      <c r="AEV51" s="55"/>
      <c r="AEW51" s="55"/>
      <c r="AEX51" s="55"/>
      <c r="AEY51" s="55"/>
      <c r="AEZ51" s="55"/>
      <c r="AFA51" s="55"/>
      <c r="AFB51" s="55"/>
      <c r="AFC51" s="55"/>
      <c r="AFD51" s="55"/>
      <c r="AFE51" s="55"/>
      <c r="AFF51" s="55"/>
      <c r="AFG51" s="55"/>
      <c r="AFH51" s="55"/>
      <c r="AFI51" s="55"/>
      <c r="AFJ51" s="55"/>
      <c r="AFK51" s="55"/>
      <c r="AFL51" s="55"/>
      <c r="AFM51" s="55"/>
      <c r="AFN51" s="55"/>
      <c r="AFO51" s="55"/>
      <c r="AFP51" s="55"/>
      <c r="AFQ51" s="55"/>
      <c r="AFR51" s="55"/>
      <c r="AFS51" s="55"/>
      <c r="AFT51" s="55"/>
      <c r="AFU51" s="55"/>
      <c r="AFV51" s="55"/>
      <c r="AFW51" s="55"/>
      <c r="AFX51" s="55"/>
      <c r="AFY51" s="55"/>
      <c r="AFZ51" s="55"/>
      <c r="AGA51" s="55"/>
      <c r="AGB51" s="55"/>
      <c r="AGC51" s="55"/>
      <c r="AGD51" s="55"/>
      <c r="AGE51" s="55"/>
      <c r="AGF51" s="55"/>
      <c r="AGG51" s="55"/>
      <c r="AGH51" s="55"/>
      <c r="AGI51" s="55"/>
      <c r="AGJ51" s="55"/>
      <c r="AGK51" s="55"/>
      <c r="AGL51" s="55"/>
      <c r="AGM51" s="55"/>
      <c r="AGN51" s="55"/>
      <c r="AGO51" s="55"/>
      <c r="AGP51" s="55"/>
      <c r="AGQ51" s="55"/>
      <c r="AGR51" s="55"/>
      <c r="AGS51" s="55"/>
      <c r="AGT51" s="55"/>
      <c r="AGU51" s="55"/>
      <c r="AGV51" s="55"/>
      <c r="AGW51" s="55"/>
      <c r="AGX51" s="55"/>
      <c r="AGY51" s="55"/>
      <c r="AGZ51" s="55"/>
      <c r="AHA51" s="55"/>
      <c r="AHB51" s="55"/>
      <c r="AHC51" s="55"/>
      <c r="AHD51" s="55"/>
      <c r="AHE51" s="55"/>
      <c r="AHF51" s="55"/>
      <c r="AHG51" s="55"/>
      <c r="AHH51" s="55"/>
      <c r="AHI51" s="55"/>
      <c r="AHJ51" s="55"/>
      <c r="AHK51" s="55"/>
      <c r="AHL51" s="55"/>
      <c r="AHM51" s="55"/>
      <c r="AHN51" s="55"/>
      <c r="AHO51" s="55"/>
      <c r="AHP51" s="55"/>
      <c r="AHQ51" s="55"/>
      <c r="AHR51" s="55"/>
      <c r="AHS51" s="55"/>
      <c r="AHT51" s="55"/>
      <c r="AHU51" s="55"/>
      <c r="AHV51" s="55"/>
      <c r="AHW51" s="55"/>
      <c r="AHX51" s="55"/>
      <c r="AHY51" s="55"/>
      <c r="AHZ51" s="55"/>
      <c r="AIA51" s="55"/>
      <c r="AIB51" s="55"/>
      <c r="AIC51" s="55"/>
      <c r="AID51" s="55"/>
      <c r="AIE51" s="55"/>
      <c r="AIF51" s="55"/>
      <c r="AIG51" s="55"/>
      <c r="AIH51" s="55"/>
      <c r="AII51" s="55"/>
      <c r="AIJ51" s="55"/>
      <c r="AIK51" s="55"/>
      <c r="AIL51" s="55"/>
      <c r="AIM51" s="55"/>
      <c r="AIN51" s="55"/>
      <c r="AIO51" s="55"/>
      <c r="AIP51" s="55"/>
      <c r="AIQ51" s="55"/>
      <c r="AIR51" s="55"/>
      <c r="AIS51" s="55"/>
      <c r="AIT51" s="55"/>
      <c r="AIU51" s="55"/>
      <c r="AIV51" s="55"/>
      <c r="AIW51" s="55"/>
      <c r="AIX51" s="55"/>
      <c r="AIY51" s="55"/>
      <c r="AIZ51" s="55"/>
      <c r="AJA51" s="55"/>
      <c r="AJB51" s="55"/>
      <c r="AJC51" s="55"/>
      <c r="AJD51" s="55"/>
      <c r="AJE51" s="55"/>
      <c r="AJF51" s="55"/>
      <c r="AJG51" s="55"/>
      <c r="AJH51" s="55"/>
      <c r="AJI51" s="55"/>
      <c r="AJJ51" s="55"/>
      <c r="AJK51" s="55"/>
      <c r="AJL51" s="55"/>
      <c r="AJM51" s="55"/>
      <c r="AJN51" s="55"/>
      <c r="AJO51" s="55"/>
      <c r="AJP51" s="55"/>
      <c r="AJQ51" s="55"/>
      <c r="AJR51" s="55"/>
      <c r="AJS51" s="55"/>
      <c r="AJT51" s="55"/>
      <c r="AJU51" s="55"/>
      <c r="AJV51" s="55"/>
      <c r="AJW51" s="55"/>
      <c r="AJX51" s="55"/>
      <c r="AJY51" s="55"/>
      <c r="AJZ51" s="55"/>
      <c r="AKA51" s="55"/>
      <c r="AKB51" s="55"/>
      <c r="AKC51" s="55"/>
      <c r="AKD51" s="55"/>
      <c r="AKE51" s="55"/>
      <c r="AKF51" s="55"/>
      <c r="AKG51" s="55"/>
      <c r="AKH51" s="55"/>
      <c r="AKI51" s="55"/>
      <c r="AKJ51" s="55"/>
      <c r="AKK51" s="55"/>
      <c r="AKL51" s="55"/>
      <c r="AKM51" s="55"/>
      <c r="AKN51" s="55"/>
      <c r="AKO51" s="55"/>
      <c r="AKP51" s="55"/>
      <c r="AKQ51" s="55"/>
      <c r="AKR51" s="55"/>
      <c r="AKS51" s="55"/>
      <c r="AKT51" s="55"/>
      <c r="AKU51" s="55"/>
      <c r="AKV51" s="55"/>
      <c r="AKW51" s="55"/>
      <c r="AKX51" s="55"/>
      <c r="AKY51" s="55"/>
      <c r="AKZ51" s="55"/>
      <c r="ALA51" s="55"/>
      <c r="ALB51" s="55"/>
      <c r="ALC51" s="55"/>
      <c r="ALD51" s="55"/>
      <c r="ALE51" s="55"/>
      <c r="ALF51" s="55"/>
      <c r="ALG51" s="55"/>
      <c r="ALH51" s="55"/>
      <c r="ALI51" s="55"/>
      <c r="ALJ51" s="55"/>
      <c r="ALK51" s="55"/>
      <c r="ALL51" s="55"/>
      <c r="ALM51" s="55"/>
      <c r="ALN51" s="55"/>
      <c r="ALO51" s="55"/>
      <c r="ALP51" s="55"/>
      <c r="ALQ51" s="55"/>
      <c r="ALR51" s="55"/>
      <c r="ALS51" s="55"/>
      <c r="ALT51" s="55"/>
      <c r="ALU51" s="55"/>
      <c r="ALV51" s="55"/>
      <c r="ALW51" s="55"/>
      <c r="ALX51" s="55"/>
      <c r="ALY51" s="55"/>
      <c r="ALZ51" s="55"/>
      <c r="AMA51" s="55"/>
      <c r="AMB51" s="55"/>
      <c r="AMC51" s="55"/>
      <c r="AMD51" s="55"/>
      <c r="AME51" s="55"/>
      <c r="AMF51" s="55"/>
      <c r="AMG51" s="55"/>
      <c r="AMH51" s="55"/>
      <c r="AMI51" s="55"/>
      <c r="AMJ51" s="55"/>
    </row>
    <row r="52" spans="1:1024" s="71" customFormat="1" ht="20.100000000000001" customHeight="1" x14ac:dyDescent="0.2">
      <c r="A52" s="647" t="s">
        <v>180</v>
      </c>
      <c r="B52" s="647"/>
      <c r="C52" s="647"/>
      <c r="D52" s="647"/>
      <c r="E52" s="75">
        <f>'ENCARGOS e PROVISOES'!F23/100</f>
        <v>0</v>
      </c>
      <c r="F52" s="76"/>
      <c r="H52" s="77"/>
      <c r="J52" s="68"/>
      <c r="K52" s="68"/>
      <c r="L52" s="68"/>
      <c r="M52" s="68"/>
      <c r="N52" s="68"/>
      <c r="O52" s="68"/>
      <c r="P52" s="68"/>
      <c r="Q52" s="68"/>
      <c r="R52" s="68"/>
      <c r="S52" s="68"/>
      <c r="T52" s="70"/>
      <c r="U52" s="70"/>
      <c r="V52" s="70"/>
      <c r="W52" s="70"/>
      <c r="X52" s="70"/>
    </row>
    <row r="53" spans="1:1024" s="71" customFormat="1" ht="20.100000000000001" customHeight="1" x14ac:dyDescent="0.2">
      <c r="A53" s="647" t="s">
        <v>200</v>
      </c>
      <c r="B53" s="647"/>
      <c r="C53" s="647"/>
      <c r="D53" s="647"/>
      <c r="E53" s="647"/>
      <c r="F53" s="647"/>
      <c r="G53" s="647"/>
      <c r="H53" s="647"/>
      <c r="I53" s="647"/>
      <c r="J53" s="68"/>
      <c r="K53" s="68"/>
      <c r="L53" s="68"/>
      <c r="M53" s="68"/>
      <c r="N53" s="68"/>
      <c r="O53" s="68"/>
      <c r="P53" s="68"/>
      <c r="Q53" s="68"/>
      <c r="R53" s="68"/>
      <c r="S53" s="68"/>
      <c r="T53" s="70"/>
      <c r="U53" s="70"/>
      <c r="V53" s="70"/>
      <c r="W53" s="70"/>
      <c r="X53" s="70"/>
    </row>
    <row r="54" spans="1:1024" s="71" customFormat="1" ht="35.1" customHeight="1" x14ac:dyDescent="0.2">
      <c r="A54" s="641" t="s">
        <v>201</v>
      </c>
      <c r="B54" s="641"/>
      <c r="C54" s="641"/>
      <c r="D54" s="641"/>
      <c r="E54" s="641"/>
      <c r="F54" s="641"/>
      <c r="G54" s="641"/>
      <c r="H54" s="641"/>
      <c r="I54" s="641"/>
      <c r="J54" s="70"/>
      <c r="K54" s="70"/>
      <c r="L54" s="70"/>
      <c r="M54" s="70"/>
      <c r="N54" s="70"/>
      <c r="O54" s="70"/>
      <c r="P54" s="70"/>
      <c r="Q54" s="70"/>
      <c r="R54" s="68"/>
      <c r="S54" s="68"/>
      <c r="T54" s="79"/>
      <c r="U54" s="80"/>
      <c r="V54" s="70"/>
      <c r="W54" s="70"/>
      <c r="X54" s="70"/>
    </row>
    <row r="55" spans="1:1024" s="55" customFormat="1" ht="15.95" customHeight="1" x14ac:dyDescent="0.2">
      <c r="A55" s="648" t="s">
        <v>181</v>
      </c>
      <c r="B55" s="648"/>
      <c r="C55" s="648"/>
      <c r="D55" s="648"/>
      <c r="E55" s="648"/>
      <c r="F55" s="648"/>
      <c r="G55" s="648"/>
      <c r="H55" s="648"/>
      <c r="I55" s="648"/>
      <c r="J55" s="78"/>
      <c r="K55" s="78"/>
      <c r="L55" s="78"/>
      <c r="M55" s="78"/>
      <c r="N55" s="78"/>
      <c r="O55" s="78"/>
      <c r="P55" s="78"/>
      <c r="Q55" s="78"/>
      <c r="R55" s="78"/>
    </row>
    <row r="56" spans="1:1024" s="55" customFormat="1" ht="15.95" customHeight="1" x14ac:dyDescent="0.2">
      <c r="A56" s="648" t="s">
        <v>182</v>
      </c>
      <c r="B56" s="648"/>
      <c r="C56" s="648"/>
      <c r="D56" s="648"/>
      <c r="E56" s="648"/>
      <c r="F56" s="648"/>
      <c r="G56" s="648"/>
      <c r="H56" s="648"/>
      <c r="I56" s="648"/>
      <c r="J56" s="78"/>
      <c r="K56" s="78"/>
      <c r="L56" s="78"/>
      <c r="M56" s="78"/>
      <c r="N56" s="78"/>
      <c r="O56" s="78"/>
      <c r="P56" s="78"/>
      <c r="Q56" s="78"/>
      <c r="R56" s="78"/>
    </row>
    <row r="57" spans="1:1024" s="74" customFormat="1" ht="15.95" customHeight="1" x14ac:dyDescent="0.2">
      <c r="A57" s="649" t="s">
        <v>183</v>
      </c>
      <c r="B57" s="649"/>
      <c r="C57" s="649"/>
      <c r="D57" s="649"/>
      <c r="E57" s="649"/>
      <c r="F57" s="649"/>
      <c r="G57" s="649"/>
      <c r="H57" s="649"/>
      <c r="I57" s="649"/>
      <c r="J57" s="78"/>
      <c r="K57" s="78"/>
      <c r="L57" s="78"/>
      <c r="M57" s="78"/>
      <c r="N57" s="78"/>
      <c r="O57" s="78"/>
      <c r="P57" s="78"/>
      <c r="Q57" s="78"/>
      <c r="R57" s="78"/>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5"/>
      <c r="EB57" s="55"/>
      <c r="EC57" s="55"/>
      <c r="ED57" s="55"/>
      <c r="EE57" s="55"/>
      <c r="EF57" s="55"/>
      <c r="EG57" s="55"/>
      <c r="EH57" s="55"/>
      <c r="EI57" s="55"/>
      <c r="EJ57" s="55"/>
      <c r="EK57" s="55"/>
      <c r="EL57" s="55"/>
      <c r="EM57" s="55"/>
      <c r="EN57" s="55"/>
      <c r="EO57" s="55"/>
      <c r="EP57" s="55"/>
      <c r="EQ57" s="55"/>
      <c r="ER57" s="55"/>
      <c r="ES57" s="55"/>
      <c r="ET57" s="55"/>
      <c r="EU57" s="55"/>
      <c r="EV57" s="55"/>
      <c r="EW57" s="55"/>
      <c r="EX57" s="55"/>
      <c r="EY57" s="55"/>
      <c r="EZ57" s="55"/>
      <c r="FA57" s="55"/>
      <c r="FB57" s="55"/>
      <c r="FC57" s="55"/>
      <c r="FD57" s="55"/>
      <c r="FE57" s="55"/>
      <c r="FF57" s="55"/>
      <c r="FG57" s="55"/>
      <c r="FH57" s="55"/>
      <c r="FI57" s="55"/>
      <c r="FJ57" s="55"/>
      <c r="FK57" s="55"/>
      <c r="FL57" s="55"/>
      <c r="FM57" s="55"/>
      <c r="FN57" s="55"/>
      <c r="FO57" s="55"/>
      <c r="FP57" s="55"/>
      <c r="FQ57" s="55"/>
      <c r="FR57" s="55"/>
      <c r="FS57" s="55"/>
      <c r="FT57" s="55"/>
      <c r="FU57" s="55"/>
      <c r="FV57" s="55"/>
      <c r="FW57" s="55"/>
      <c r="FX57" s="55"/>
      <c r="FY57" s="55"/>
      <c r="FZ57" s="55"/>
      <c r="GA57" s="55"/>
      <c r="GB57" s="55"/>
      <c r="GC57" s="55"/>
      <c r="GD57" s="55"/>
      <c r="GE57" s="55"/>
      <c r="GF57" s="55"/>
      <c r="GG57" s="55"/>
      <c r="GH57" s="55"/>
      <c r="GI57" s="55"/>
      <c r="GJ57" s="55"/>
      <c r="GK57" s="55"/>
      <c r="GL57" s="55"/>
      <c r="GM57" s="55"/>
      <c r="GN57" s="55"/>
      <c r="GO57" s="55"/>
      <c r="GP57" s="55"/>
      <c r="GQ57" s="55"/>
      <c r="GR57" s="55"/>
      <c r="GS57" s="55"/>
      <c r="GT57" s="55"/>
      <c r="GU57" s="55"/>
      <c r="GV57" s="55"/>
      <c r="GW57" s="55"/>
      <c r="GX57" s="55"/>
      <c r="GY57" s="55"/>
      <c r="GZ57" s="55"/>
      <c r="HA57" s="55"/>
      <c r="HB57" s="55"/>
      <c r="HC57" s="55"/>
      <c r="HD57" s="55"/>
      <c r="HE57" s="55"/>
      <c r="HF57" s="55"/>
      <c r="HG57" s="55"/>
      <c r="HH57" s="55"/>
      <c r="HI57" s="55"/>
      <c r="HJ57" s="55"/>
      <c r="HK57" s="55"/>
      <c r="HL57" s="55"/>
      <c r="HM57" s="55"/>
      <c r="HN57" s="55"/>
      <c r="HO57" s="55"/>
      <c r="HP57" s="55"/>
      <c r="HQ57" s="55"/>
      <c r="HR57" s="55"/>
      <c r="HS57" s="55"/>
      <c r="HT57" s="55"/>
      <c r="HU57" s="55"/>
      <c r="HV57" s="55"/>
      <c r="HW57" s="55"/>
      <c r="HX57" s="55"/>
      <c r="HY57" s="55"/>
      <c r="HZ57" s="55"/>
      <c r="IA57" s="55"/>
      <c r="IB57" s="55"/>
      <c r="IC57" s="55"/>
      <c r="ID57" s="55"/>
      <c r="IE57" s="55"/>
      <c r="IF57" s="55"/>
      <c r="IG57" s="55"/>
      <c r="IH57" s="55"/>
      <c r="II57" s="55"/>
      <c r="IJ57" s="55"/>
      <c r="IK57" s="55"/>
      <c r="IL57" s="55"/>
      <c r="IM57" s="55"/>
      <c r="IN57" s="55"/>
      <c r="IO57" s="55"/>
      <c r="IP57" s="55"/>
      <c r="IQ57" s="55"/>
      <c r="IR57" s="55"/>
      <c r="IS57" s="55"/>
      <c r="IT57" s="55"/>
      <c r="IU57" s="55"/>
      <c r="IV57" s="55"/>
      <c r="IW57" s="55"/>
      <c r="IX57" s="55"/>
      <c r="IY57" s="55"/>
      <c r="IZ57" s="55"/>
      <c r="JA57" s="55"/>
      <c r="JB57" s="55"/>
      <c r="JC57" s="55"/>
      <c r="JD57" s="55"/>
      <c r="JE57" s="55"/>
      <c r="JF57" s="55"/>
      <c r="JG57" s="55"/>
      <c r="JH57" s="55"/>
      <c r="JI57" s="55"/>
      <c r="JJ57" s="55"/>
      <c r="JK57" s="55"/>
      <c r="JL57" s="55"/>
      <c r="JM57" s="55"/>
      <c r="JN57" s="55"/>
      <c r="JO57" s="55"/>
      <c r="JP57" s="55"/>
      <c r="JQ57" s="55"/>
      <c r="JR57" s="55"/>
      <c r="JS57" s="55"/>
      <c r="JT57" s="55"/>
      <c r="JU57" s="55"/>
      <c r="JV57" s="55"/>
      <c r="JW57" s="55"/>
      <c r="JX57" s="55"/>
      <c r="JY57" s="55"/>
      <c r="JZ57" s="55"/>
      <c r="KA57" s="55"/>
      <c r="KB57" s="55"/>
      <c r="KC57" s="55"/>
      <c r="KD57" s="55"/>
      <c r="KE57" s="55"/>
      <c r="KF57" s="55"/>
      <c r="KG57" s="55"/>
      <c r="KH57" s="55"/>
      <c r="KI57" s="55"/>
      <c r="KJ57" s="55"/>
      <c r="KK57" s="55"/>
      <c r="KL57" s="55"/>
      <c r="KM57" s="55"/>
      <c r="KN57" s="55"/>
      <c r="KO57" s="55"/>
      <c r="KP57" s="55"/>
      <c r="KQ57" s="55"/>
      <c r="KR57" s="55"/>
      <c r="KS57" s="55"/>
      <c r="KT57" s="55"/>
      <c r="KU57" s="55"/>
      <c r="KV57" s="55"/>
      <c r="KW57" s="55"/>
      <c r="KX57" s="55"/>
      <c r="KY57" s="55"/>
      <c r="KZ57" s="55"/>
      <c r="LA57" s="55"/>
      <c r="LB57" s="55"/>
      <c r="LC57" s="55"/>
      <c r="LD57" s="55"/>
      <c r="LE57" s="55"/>
      <c r="LF57" s="55"/>
      <c r="LG57" s="55"/>
      <c r="LH57" s="55"/>
      <c r="LI57" s="55"/>
      <c r="LJ57" s="55"/>
      <c r="LK57" s="55"/>
      <c r="LL57" s="55"/>
      <c r="LM57" s="55"/>
      <c r="LN57" s="55"/>
      <c r="LO57" s="55"/>
      <c r="LP57" s="55"/>
      <c r="LQ57" s="55"/>
      <c r="LR57" s="55"/>
      <c r="LS57" s="55"/>
      <c r="LT57" s="55"/>
      <c r="LU57" s="55"/>
      <c r="LV57" s="55"/>
      <c r="LW57" s="55"/>
      <c r="LX57" s="55"/>
      <c r="LY57" s="55"/>
      <c r="LZ57" s="55"/>
      <c r="MA57" s="55"/>
      <c r="MB57" s="55"/>
      <c r="MC57" s="55"/>
      <c r="MD57" s="55"/>
      <c r="ME57" s="55"/>
      <c r="MF57" s="55"/>
      <c r="MG57" s="55"/>
      <c r="MH57" s="55"/>
      <c r="MI57" s="55"/>
      <c r="MJ57" s="55"/>
      <c r="MK57" s="55"/>
      <c r="ML57" s="55"/>
      <c r="MM57" s="55"/>
      <c r="MN57" s="55"/>
      <c r="MO57" s="55"/>
      <c r="MP57" s="55"/>
      <c r="MQ57" s="55"/>
      <c r="MR57" s="55"/>
      <c r="MS57" s="55"/>
      <c r="MT57" s="55"/>
      <c r="MU57" s="55"/>
      <c r="MV57" s="55"/>
      <c r="MW57" s="55"/>
      <c r="MX57" s="55"/>
      <c r="MY57" s="55"/>
      <c r="MZ57" s="55"/>
      <c r="NA57" s="55"/>
      <c r="NB57" s="55"/>
      <c r="NC57" s="55"/>
      <c r="ND57" s="55"/>
      <c r="NE57" s="55"/>
      <c r="NF57" s="55"/>
      <c r="NG57" s="55"/>
      <c r="NH57" s="55"/>
      <c r="NI57" s="55"/>
      <c r="NJ57" s="55"/>
      <c r="NK57" s="55"/>
      <c r="NL57" s="55"/>
      <c r="NM57" s="55"/>
      <c r="NN57" s="55"/>
      <c r="NO57" s="55"/>
      <c r="NP57" s="55"/>
      <c r="NQ57" s="55"/>
      <c r="NR57" s="55"/>
      <c r="NS57" s="55"/>
      <c r="NT57" s="55"/>
      <c r="NU57" s="55"/>
      <c r="NV57" s="55"/>
      <c r="NW57" s="55"/>
      <c r="NX57" s="55"/>
      <c r="NY57" s="55"/>
      <c r="NZ57" s="55"/>
      <c r="OA57" s="55"/>
      <c r="OB57" s="55"/>
      <c r="OC57" s="55"/>
      <c r="OD57" s="55"/>
      <c r="OE57" s="55"/>
      <c r="OF57" s="55"/>
      <c r="OG57" s="55"/>
      <c r="OH57" s="55"/>
      <c r="OI57" s="55"/>
      <c r="OJ57" s="55"/>
      <c r="OK57" s="55"/>
      <c r="OL57" s="55"/>
      <c r="OM57" s="55"/>
      <c r="ON57" s="55"/>
      <c r="OO57" s="55"/>
      <c r="OP57" s="55"/>
      <c r="OQ57" s="55"/>
      <c r="OR57" s="55"/>
      <c r="OS57" s="55"/>
      <c r="OT57" s="55"/>
      <c r="OU57" s="55"/>
      <c r="OV57" s="55"/>
      <c r="OW57" s="55"/>
      <c r="OX57" s="55"/>
      <c r="OY57" s="55"/>
      <c r="OZ57" s="55"/>
      <c r="PA57" s="55"/>
      <c r="PB57" s="55"/>
      <c r="PC57" s="55"/>
      <c r="PD57" s="55"/>
      <c r="PE57" s="55"/>
      <c r="PF57" s="55"/>
      <c r="PG57" s="55"/>
      <c r="PH57" s="55"/>
      <c r="PI57" s="55"/>
      <c r="PJ57" s="55"/>
      <c r="PK57" s="55"/>
      <c r="PL57" s="55"/>
      <c r="PM57" s="55"/>
      <c r="PN57" s="55"/>
      <c r="PO57" s="55"/>
      <c r="PP57" s="55"/>
      <c r="PQ57" s="55"/>
      <c r="PR57" s="55"/>
      <c r="PS57" s="55"/>
      <c r="PT57" s="55"/>
      <c r="PU57" s="55"/>
      <c r="PV57" s="55"/>
      <c r="PW57" s="55"/>
      <c r="PX57" s="55"/>
      <c r="PY57" s="55"/>
      <c r="PZ57" s="55"/>
      <c r="QA57" s="55"/>
      <c r="QB57" s="55"/>
      <c r="QC57" s="55"/>
      <c r="QD57" s="55"/>
      <c r="QE57" s="55"/>
      <c r="QF57" s="55"/>
      <c r="QG57" s="55"/>
      <c r="QH57" s="55"/>
      <c r="QI57" s="55"/>
      <c r="QJ57" s="55"/>
      <c r="QK57" s="55"/>
      <c r="QL57" s="55"/>
      <c r="QM57" s="55"/>
      <c r="QN57" s="55"/>
      <c r="QO57" s="55"/>
      <c r="QP57" s="55"/>
      <c r="QQ57" s="55"/>
      <c r="QR57" s="55"/>
      <c r="QS57" s="55"/>
      <c r="QT57" s="55"/>
      <c r="QU57" s="55"/>
      <c r="QV57" s="55"/>
      <c r="QW57" s="55"/>
      <c r="QX57" s="55"/>
      <c r="QY57" s="55"/>
      <c r="QZ57" s="55"/>
      <c r="RA57" s="55"/>
      <c r="RB57" s="55"/>
      <c r="RC57" s="55"/>
      <c r="RD57" s="55"/>
      <c r="RE57" s="55"/>
      <c r="RF57" s="55"/>
      <c r="RG57" s="55"/>
      <c r="RH57" s="55"/>
      <c r="RI57" s="55"/>
      <c r="RJ57" s="55"/>
      <c r="RK57" s="55"/>
      <c r="RL57" s="55"/>
      <c r="RM57" s="55"/>
      <c r="RN57" s="55"/>
      <c r="RO57" s="55"/>
      <c r="RP57" s="55"/>
      <c r="RQ57" s="55"/>
      <c r="RR57" s="55"/>
      <c r="RS57" s="55"/>
      <c r="RT57" s="55"/>
      <c r="RU57" s="55"/>
      <c r="RV57" s="55"/>
      <c r="RW57" s="55"/>
      <c r="RX57" s="55"/>
      <c r="RY57" s="55"/>
      <c r="RZ57" s="55"/>
      <c r="SA57" s="55"/>
      <c r="SB57" s="55"/>
      <c r="SC57" s="55"/>
      <c r="SD57" s="55"/>
      <c r="SE57" s="55"/>
      <c r="SF57" s="55"/>
      <c r="SG57" s="55"/>
      <c r="SH57" s="55"/>
      <c r="SI57" s="55"/>
      <c r="SJ57" s="55"/>
      <c r="SK57" s="55"/>
      <c r="SL57" s="55"/>
      <c r="SM57" s="55"/>
      <c r="SN57" s="55"/>
      <c r="SO57" s="55"/>
      <c r="SP57" s="55"/>
      <c r="SQ57" s="55"/>
      <c r="SR57" s="55"/>
      <c r="SS57" s="55"/>
      <c r="ST57" s="55"/>
      <c r="SU57" s="55"/>
      <c r="SV57" s="55"/>
      <c r="SW57" s="55"/>
      <c r="SX57" s="55"/>
      <c r="SY57" s="55"/>
      <c r="SZ57" s="55"/>
      <c r="TA57" s="55"/>
      <c r="TB57" s="55"/>
      <c r="TC57" s="55"/>
      <c r="TD57" s="55"/>
      <c r="TE57" s="55"/>
      <c r="TF57" s="55"/>
      <c r="TG57" s="55"/>
      <c r="TH57" s="55"/>
      <c r="TI57" s="55"/>
      <c r="TJ57" s="55"/>
      <c r="TK57" s="55"/>
      <c r="TL57" s="55"/>
      <c r="TM57" s="55"/>
      <c r="TN57" s="55"/>
      <c r="TO57" s="55"/>
      <c r="TP57" s="55"/>
      <c r="TQ57" s="55"/>
      <c r="TR57" s="55"/>
      <c r="TS57" s="55"/>
      <c r="TT57" s="55"/>
      <c r="TU57" s="55"/>
      <c r="TV57" s="55"/>
      <c r="TW57" s="55"/>
      <c r="TX57" s="55"/>
      <c r="TY57" s="55"/>
      <c r="TZ57" s="55"/>
      <c r="UA57" s="55"/>
      <c r="UB57" s="55"/>
      <c r="UC57" s="55"/>
      <c r="UD57" s="55"/>
      <c r="UE57" s="55"/>
      <c r="UF57" s="55"/>
      <c r="UG57" s="55"/>
      <c r="UH57" s="55"/>
      <c r="UI57" s="55"/>
      <c r="UJ57" s="55"/>
      <c r="UK57" s="55"/>
      <c r="UL57" s="55"/>
      <c r="UM57" s="55"/>
      <c r="UN57" s="55"/>
      <c r="UO57" s="55"/>
      <c r="UP57" s="55"/>
      <c r="UQ57" s="55"/>
      <c r="UR57" s="55"/>
      <c r="US57" s="55"/>
      <c r="UT57" s="55"/>
      <c r="UU57" s="55"/>
      <c r="UV57" s="55"/>
      <c r="UW57" s="55"/>
      <c r="UX57" s="55"/>
      <c r="UY57" s="55"/>
      <c r="UZ57" s="55"/>
      <c r="VA57" s="55"/>
      <c r="VB57" s="55"/>
      <c r="VC57" s="55"/>
      <c r="VD57" s="55"/>
      <c r="VE57" s="55"/>
      <c r="VF57" s="55"/>
      <c r="VG57" s="55"/>
      <c r="VH57" s="55"/>
      <c r="VI57" s="55"/>
      <c r="VJ57" s="55"/>
      <c r="VK57" s="55"/>
      <c r="VL57" s="55"/>
      <c r="VM57" s="55"/>
      <c r="VN57" s="55"/>
      <c r="VO57" s="55"/>
      <c r="VP57" s="55"/>
      <c r="VQ57" s="55"/>
      <c r="VR57" s="55"/>
      <c r="VS57" s="55"/>
      <c r="VT57" s="55"/>
      <c r="VU57" s="55"/>
      <c r="VV57" s="55"/>
      <c r="VW57" s="55"/>
      <c r="VX57" s="55"/>
      <c r="VY57" s="55"/>
      <c r="VZ57" s="55"/>
      <c r="WA57" s="55"/>
      <c r="WB57" s="55"/>
      <c r="WC57" s="55"/>
      <c r="WD57" s="55"/>
      <c r="WE57" s="55"/>
      <c r="WF57" s="55"/>
      <c r="WG57" s="55"/>
      <c r="WH57" s="55"/>
      <c r="WI57" s="55"/>
      <c r="WJ57" s="55"/>
      <c r="WK57" s="55"/>
      <c r="WL57" s="55"/>
      <c r="WM57" s="55"/>
      <c r="WN57" s="55"/>
      <c r="WO57" s="55"/>
      <c r="WP57" s="55"/>
      <c r="WQ57" s="55"/>
      <c r="WR57" s="55"/>
      <c r="WS57" s="55"/>
      <c r="WT57" s="55"/>
      <c r="WU57" s="55"/>
      <c r="WV57" s="55"/>
      <c r="WW57" s="55"/>
      <c r="WX57" s="55"/>
      <c r="WY57" s="55"/>
      <c r="WZ57" s="55"/>
      <c r="XA57" s="55"/>
      <c r="XB57" s="55"/>
      <c r="XC57" s="55"/>
      <c r="XD57" s="55"/>
      <c r="XE57" s="55"/>
      <c r="XF57" s="55"/>
      <c r="XG57" s="55"/>
      <c r="XH57" s="55"/>
      <c r="XI57" s="55"/>
      <c r="XJ57" s="55"/>
      <c r="XK57" s="55"/>
      <c r="XL57" s="55"/>
      <c r="XM57" s="55"/>
      <c r="XN57" s="55"/>
      <c r="XO57" s="55"/>
      <c r="XP57" s="55"/>
      <c r="XQ57" s="55"/>
      <c r="XR57" s="55"/>
      <c r="XS57" s="55"/>
      <c r="XT57" s="55"/>
      <c r="XU57" s="55"/>
      <c r="XV57" s="55"/>
      <c r="XW57" s="55"/>
      <c r="XX57" s="55"/>
      <c r="XY57" s="55"/>
      <c r="XZ57" s="55"/>
      <c r="YA57" s="55"/>
      <c r="YB57" s="55"/>
      <c r="YC57" s="55"/>
      <c r="YD57" s="55"/>
      <c r="YE57" s="55"/>
      <c r="YF57" s="55"/>
      <c r="YG57" s="55"/>
      <c r="YH57" s="55"/>
      <c r="YI57" s="55"/>
      <c r="YJ57" s="55"/>
      <c r="YK57" s="55"/>
      <c r="YL57" s="55"/>
      <c r="YM57" s="55"/>
      <c r="YN57" s="55"/>
      <c r="YO57" s="55"/>
      <c r="YP57" s="55"/>
      <c r="YQ57" s="55"/>
      <c r="YR57" s="55"/>
      <c r="YS57" s="55"/>
      <c r="YT57" s="55"/>
      <c r="YU57" s="55"/>
      <c r="YV57" s="55"/>
      <c r="YW57" s="55"/>
      <c r="YX57" s="55"/>
      <c r="YY57" s="55"/>
      <c r="YZ57" s="55"/>
      <c r="ZA57" s="55"/>
      <c r="ZB57" s="55"/>
      <c r="ZC57" s="55"/>
      <c r="ZD57" s="55"/>
      <c r="ZE57" s="55"/>
      <c r="ZF57" s="55"/>
      <c r="ZG57" s="55"/>
      <c r="ZH57" s="55"/>
      <c r="ZI57" s="55"/>
      <c r="ZJ57" s="55"/>
      <c r="ZK57" s="55"/>
      <c r="ZL57" s="55"/>
      <c r="ZM57" s="55"/>
      <c r="ZN57" s="55"/>
      <c r="ZO57" s="55"/>
      <c r="ZP57" s="55"/>
      <c r="ZQ57" s="55"/>
      <c r="ZR57" s="55"/>
      <c r="ZS57" s="55"/>
      <c r="ZT57" s="55"/>
      <c r="ZU57" s="55"/>
      <c r="ZV57" s="55"/>
      <c r="ZW57" s="55"/>
      <c r="ZX57" s="55"/>
      <c r="ZY57" s="55"/>
      <c r="ZZ57" s="55"/>
      <c r="AAA57" s="55"/>
      <c r="AAB57" s="55"/>
      <c r="AAC57" s="55"/>
      <c r="AAD57" s="55"/>
      <c r="AAE57" s="55"/>
      <c r="AAF57" s="55"/>
      <c r="AAG57" s="55"/>
      <c r="AAH57" s="55"/>
      <c r="AAI57" s="55"/>
      <c r="AAJ57" s="55"/>
      <c r="AAK57" s="55"/>
      <c r="AAL57" s="55"/>
      <c r="AAM57" s="55"/>
      <c r="AAN57" s="55"/>
      <c r="AAO57" s="55"/>
      <c r="AAP57" s="55"/>
      <c r="AAQ57" s="55"/>
      <c r="AAR57" s="55"/>
      <c r="AAS57" s="55"/>
      <c r="AAT57" s="55"/>
      <c r="AAU57" s="55"/>
      <c r="AAV57" s="55"/>
      <c r="AAW57" s="55"/>
      <c r="AAX57" s="55"/>
      <c r="AAY57" s="55"/>
      <c r="AAZ57" s="55"/>
      <c r="ABA57" s="55"/>
      <c r="ABB57" s="55"/>
      <c r="ABC57" s="55"/>
      <c r="ABD57" s="55"/>
      <c r="ABE57" s="55"/>
      <c r="ABF57" s="55"/>
      <c r="ABG57" s="55"/>
      <c r="ABH57" s="55"/>
      <c r="ABI57" s="55"/>
      <c r="ABJ57" s="55"/>
      <c r="ABK57" s="55"/>
      <c r="ABL57" s="55"/>
      <c r="ABM57" s="55"/>
      <c r="ABN57" s="55"/>
      <c r="ABO57" s="55"/>
      <c r="ABP57" s="55"/>
      <c r="ABQ57" s="55"/>
      <c r="ABR57" s="55"/>
      <c r="ABS57" s="55"/>
      <c r="ABT57" s="55"/>
      <c r="ABU57" s="55"/>
      <c r="ABV57" s="55"/>
      <c r="ABW57" s="55"/>
      <c r="ABX57" s="55"/>
      <c r="ABY57" s="55"/>
      <c r="ABZ57" s="55"/>
      <c r="ACA57" s="55"/>
      <c r="ACB57" s="55"/>
      <c r="ACC57" s="55"/>
      <c r="ACD57" s="55"/>
      <c r="ACE57" s="55"/>
      <c r="ACF57" s="55"/>
      <c r="ACG57" s="55"/>
      <c r="ACH57" s="55"/>
      <c r="ACI57" s="55"/>
      <c r="ACJ57" s="55"/>
      <c r="ACK57" s="55"/>
      <c r="ACL57" s="55"/>
      <c r="ACM57" s="55"/>
      <c r="ACN57" s="55"/>
      <c r="ACO57" s="55"/>
      <c r="ACP57" s="55"/>
      <c r="ACQ57" s="55"/>
      <c r="ACR57" s="55"/>
      <c r="ACS57" s="55"/>
      <c r="ACT57" s="55"/>
      <c r="ACU57" s="55"/>
      <c r="ACV57" s="55"/>
      <c r="ACW57" s="55"/>
      <c r="ACX57" s="55"/>
      <c r="ACY57" s="55"/>
      <c r="ACZ57" s="55"/>
      <c r="ADA57" s="55"/>
      <c r="ADB57" s="55"/>
      <c r="ADC57" s="55"/>
      <c r="ADD57" s="55"/>
      <c r="ADE57" s="55"/>
      <c r="ADF57" s="55"/>
      <c r="ADG57" s="55"/>
      <c r="ADH57" s="55"/>
      <c r="ADI57" s="55"/>
      <c r="ADJ57" s="55"/>
      <c r="ADK57" s="55"/>
      <c r="ADL57" s="55"/>
      <c r="ADM57" s="55"/>
      <c r="ADN57" s="55"/>
      <c r="ADO57" s="55"/>
      <c r="ADP57" s="55"/>
      <c r="ADQ57" s="55"/>
      <c r="ADR57" s="55"/>
      <c r="ADS57" s="55"/>
      <c r="ADT57" s="55"/>
      <c r="ADU57" s="55"/>
      <c r="ADV57" s="55"/>
      <c r="ADW57" s="55"/>
      <c r="ADX57" s="55"/>
      <c r="ADY57" s="55"/>
      <c r="ADZ57" s="55"/>
      <c r="AEA57" s="55"/>
      <c r="AEB57" s="55"/>
      <c r="AEC57" s="55"/>
      <c r="AED57" s="55"/>
      <c r="AEE57" s="55"/>
      <c r="AEF57" s="55"/>
      <c r="AEG57" s="55"/>
      <c r="AEH57" s="55"/>
      <c r="AEI57" s="55"/>
      <c r="AEJ57" s="55"/>
      <c r="AEK57" s="55"/>
      <c r="AEL57" s="55"/>
      <c r="AEM57" s="55"/>
      <c r="AEN57" s="55"/>
      <c r="AEO57" s="55"/>
      <c r="AEP57" s="55"/>
      <c r="AEQ57" s="55"/>
      <c r="AER57" s="55"/>
      <c r="AES57" s="55"/>
      <c r="AET57" s="55"/>
      <c r="AEU57" s="55"/>
      <c r="AEV57" s="55"/>
      <c r="AEW57" s="55"/>
      <c r="AEX57" s="55"/>
      <c r="AEY57" s="55"/>
      <c r="AEZ57" s="55"/>
      <c r="AFA57" s="55"/>
      <c r="AFB57" s="55"/>
      <c r="AFC57" s="55"/>
      <c r="AFD57" s="55"/>
      <c r="AFE57" s="55"/>
      <c r="AFF57" s="55"/>
      <c r="AFG57" s="55"/>
      <c r="AFH57" s="55"/>
      <c r="AFI57" s="55"/>
      <c r="AFJ57" s="55"/>
      <c r="AFK57" s="55"/>
      <c r="AFL57" s="55"/>
      <c r="AFM57" s="55"/>
      <c r="AFN57" s="55"/>
      <c r="AFO57" s="55"/>
      <c r="AFP57" s="55"/>
      <c r="AFQ57" s="55"/>
      <c r="AFR57" s="55"/>
      <c r="AFS57" s="55"/>
      <c r="AFT57" s="55"/>
      <c r="AFU57" s="55"/>
      <c r="AFV57" s="55"/>
      <c r="AFW57" s="55"/>
      <c r="AFX57" s="55"/>
      <c r="AFY57" s="55"/>
      <c r="AFZ57" s="55"/>
      <c r="AGA57" s="55"/>
      <c r="AGB57" s="55"/>
      <c r="AGC57" s="55"/>
      <c r="AGD57" s="55"/>
      <c r="AGE57" s="55"/>
      <c r="AGF57" s="55"/>
      <c r="AGG57" s="55"/>
      <c r="AGH57" s="55"/>
      <c r="AGI57" s="55"/>
      <c r="AGJ57" s="55"/>
      <c r="AGK57" s="55"/>
      <c r="AGL57" s="55"/>
      <c r="AGM57" s="55"/>
      <c r="AGN57" s="55"/>
      <c r="AGO57" s="55"/>
      <c r="AGP57" s="55"/>
      <c r="AGQ57" s="55"/>
      <c r="AGR57" s="55"/>
      <c r="AGS57" s="55"/>
      <c r="AGT57" s="55"/>
      <c r="AGU57" s="55"/>
      <c r="AGV57" s="55"/>
      <c r="AGW57" s="55"/>
      <c r="AGX57" s="55"/>
      <c r="AGY57" s="55"/>
      <c r="AGZ57" s="55"/>
      <c r="AHA57" s="55"/>
      <c r="AHB57" s="55"/>
      <c r="AHC57" s="55"/>
      <c r="AHD57" s="55"/>
      <c r="AHE57" s="55"/>
      <c r="AHF57" s="55"/>
      <c r="AHG57" s="55"/>
      <c r="AHH57" s="55"/>
      <c r="AHI57" s="55"/>
      <c r="AHJ57" s="55"/>
      <c r="AHK57" s="55"/>
      <c r="AHL57" s="55"/>
      <c r="AHM57" s="55"/>
      <c r="AHN57" s="55"/>
      <c r="AHO57" s="55"/>
      <c r="AHP57" s="55"/>
      <c r="AHQ57" s="55"/>
      <c r="AHR57" s="55"/>
      <c r="AHS57" s="55"/>
      <c r="AHT57" s="55"/>
      <c r="AHU57" s="55"/>
      <c r="AHV57" s="55"/>
      <c r="AHW57" s="55"/>
      <c r="AHX57" s="55"/>
      <c r="AHY57" s="55"/>
      <c r="AHZ57" s="55"/>
      <c r="AIA57" s="55"/>
      <c r="AIB57" s="55"/>
      <c r="AIC57" s="55"/>
      <c r="AID57" s="55"/>
      <c r="AIE57" s="55"/>
      <c r="AIF57" s="55"/>
      <c r="AIG57" s="55"/>
      <c r="AIH57" s="55"/>
      <c r="AII57" s="55"/>
      <c r="AIJ57" s="55"/>
      <c r="AIK57" s="55"/>
      <c r="AIL57" s="55"/>
      <c r="AIM57" s="55"/>
      <c r="AIN57" s="55"/>
      <c r="AIO57" s="55"/>
      <c r="AIP57" s="55"/>
      <c r="AIQ57" s="55"/>
      <c r="AIR57" s="55"/>
      <c r="AIS57" s="55"/>
      <c r="AIT57" s="55"/>
      <c r="AIU57" s="55"/>
      <c r="AIV57" s="55"/>
      <c r="AIW57" s="55"/>
      <c r="AIX57" s="55"/>
      <c r="AIY57" s="55"/>
      <c r="AIZ57" s="55"/>
      <c r="AJA57" s="55"/>
      <c r="AJB57" s="55"/>
      <c r="AJC57" s="55"/>
      <c r="AJD57" s="55"/>
      <c r="AJE57" s="55"/>
      <c r="AJF57" s="55"/>
      <c r="AJG57" s="55"/>
      <c r="AJH57" s="55"/>
      <c r="AJI57" s="55"/>
      <c r="AJJ57" s="55"/>
      <c r="AJK57" s="55"/>
      <c r="AJL57" s="55"/>
      <c r="AJM57" s="55"/>
      <c r="AJN57" s="55"/>
      <c r="AJO57" s="55"/>
      <c r="AJP57" s="55"/>
      <c r="AJQ57" s="55"/>
      <c r="AJR57" s="55"/>
      <c r="AJS57" s="55"/>
      <c r="AJT57" s="55"/>
      <c r="AJU57" s="55"/>
      <c r="AJV57" s="55"/>
      <c r="AJW57" s="55"/>
      <c r="AJX57" s="55"/>
      <c r="AJY57" s="55"/>
      <c r="AJZ57" s="55"/>
      <c r="AKA57" s="55"/>
      <c r="AKB57" s="55"/>
      <c r="AKC57" s="55"/>
      <c r="AKD57" s="55"/>
      <c r="AKE57" s="55"/>
      <c r="AKF57" s="55"/>
      <c r="AKG57" s="55"/>
      <c r="AKH57" s="55"/>
      <c r="AKI57" s="55"/>
      <c r="AKJ57" s="55"/>
      <c r="AKK57" s="55"/>
      <c r="AKL57" s="55"/>
      <c r="AKM57" s="55"/>
      <c r="AKN57" s="55"/>
      <c r="AKO57" s="55"/>
      <c r="AKP57" s="55"/>
      <c r="AKQ57" s="55"/>
      <c r="AKR57" s="55"/>
      <c r="AKS57" s="55"/>
      <c r="AKT57" s="55"/>
      <c r="AKU57" s="55"/>
      <c r="AKV57" s="55"/>
      <c r="AKW57" s="55"/>
      <c r="AKX57" s="55"/>
      <c r="AKY57" s="55"/>
      <c r="AKZ57" s="55"/>
      <c r="ALA57" s="55"/>
      <c r="ALB57" s="55"/>
      <c r="ALC57" s="55"/>
      <c r="ALD57" s="55"/>
      <c r="ALE57" s="55"/>
      <c r="ALF57" s="55"/>
      <c r="ALG57" s="55"/>
      <c r="ALH57" s="55"/>
      <c r="ALI57" s="55"/>
      <c r="ALJ57" s="55"/>
      <c r="ALK57" s="55"/>
      <c r="ALL57" s="55"/>
      <c r="ALM57" s="55"/>
      <c r="ALN57" s="55"/>
      <c r="ALO57" s="55"/>
      <c r="ALP57" s="55"/>
      <c r="ALQ57" s="55"/>
      <c r="ALR57" s="55"/>
      <c r="ALS57" s="55"/>
      <c r="ALT57" s="55"/>
      <c r="ALU57" s="55"/>
      <c r="ALV57" s="55"/>
      <c r="ALW57" s="55"/>
      <c r="ALX57" s="55"/>
      <c r="ALY57" s="55"/>
      <c r="ALZ57" s="55"/>
      <c r="AMA57" s="55"/>
      <c r="AMB57" s="55"/>
      <c r="AMC57" s="55"/>
      <c r="AMD57" s="55"/>
      <c r="AME57" s="55"/>
      <c r="AMF57" s="55"/>
      <c r="AMG57" s="55"/>
      <c r="AMH57" s="55"/>
      <c r="AMI57" s="55"/>
      <c r="AMJ57" s="55"/>
    </row>
    <row r="58" spans="1:1024" s="71" customFormat="1" ht="20.100000000000001" customHeight="1" x14ac:dyDescent="0.2">
      <c r="A58" s="641" t="s">
        <v>184</v>
      </c>
      <c r="B58" s="641"/>
      <c r="C58" s="641"/>
      <c r="D58" s="641"/>
      <c r="E58" s="281"/>
      <c r="F58" s="281"/>
      <c r="G58" s="281"/>
      <c r="H58" s="281"/>
      <c r="I58" s="281"/>
      <c r="J58" s="70"/>
      <c r="K58" s="70"/>
      <c r="L58" s="70"/>
      <c r="M58" s="70"/>
      <c r="N58" s="70"/>
      <c r="O58" s="70"/>
      <c r="P58" s="70"/>
      <c r="Q58" s="70"/>
      <c r="R58" s="68"/>
      <c r="S58" s="68"/>
      <c r="T58" s="79"/>
      <c r="U58" s="80"/>
      <c r="V58" s="70"/>
      <c r="W58" s="70"/>
      <c r="X58" s="70"/>
    </row>
    <row r="59" spans="1:1024" s="55" customFormat="1" x14ac:dyDescent="0.2">
      <c r="I59" s="72"/>
      <c r="J59" s="72"/>
      <c r="K59" s="72"/>
      <c r="L59" s="72"/>
      <c r="M59" s="72"/>
      <c r="N59" s="72"/>
      <c r="O59" s="72"/>
      <c r="P59" s="72"/>
      <c r="Q59" s="73"/>
    </row>
    <row r="60" spans="1:1024" x14ac:dyDescent="0.2">
      <c r="B60" s="231"/>
      <c r="C60" s="231"/>
      <c r="D60" s="231"/>
      <c r="E60" s="231"/>
      <c r="F60" s="231"/>
      <c r="G60" s="231"/>
      <c r="H60" s="231"/>
      <c r="I60" s="231"/>
      <c r="S60" s="68"/>
      <c r="T60" s="232"/>
      <c r="U60" s="233"/>
    </row>
    <row r="61" spans="1:1024" x14ac:dyDescent="0.2">
      <c r="B61" s="231"/>
      <c r="C61" s="231"/>
      <c r="D61" s="231"/>
      <c r="E61" s="231"/>
      <c r="F61" s="231"/>
      <c r="G61" s="231"/>
      <c r="H61" s="231"/>
      <c r="I61" s="231"/>
    </row>
    <row r="62" spans="1:1024" x14ac:dyDescent="0.2">
      <c r="B62" s="231"/>
      <c r="C62" s="231"/>
      <c r="D62" s="231"/>
      <c r="E62" s="231"/>
      <c r="F62" s="231"/>
      <c r="G62" s="231"/>
      <c r="H62" s="231"/>
      <c r="I62" s="231"/>
      <c r="T62" s="232"/>
      <c r="U62" s="232"/>
    </row>
    <row r="70" spans="1:16" s="217" customFormat="1" x14ac:dyDescent="0.2">
      <c r="A70" s="218"/>
      <c r="B70" s="218"/>
      <c r="C70" s="218"/>
      <c r="D70" s="218"/>
      <c r="E70" s="218"/>
      <c r="F70" s="218"/>
      <c r="G70" s="218"/>
      <c r="H70" s="218"/>
      <c r="I70" s="218"/>
      <c r="J70" s="234"/>
      <c r="K70" s="234"/>
      <c r="L70" s="234"/>
      <c r="M70" s="234"/>
      <c r="N70" s="234"/>
      <c r="O70" s="234"/>
      <c r="P70" s="234"/>
    </row>
    <row r="75" spans="1:16" s="217" customFormat="1" x14ac:dyDescent="0.2">
      <c r="A75" s="218"/>
      <c r="B75" s="218"/>
      <c r="C75" s="218"/>
      <c r="D75" s="218"/>
      <c r="E75" s="218"/>
      <c r="F75" s="218"/>
      <c r="G75" s="218"/>
      <c r="H75" s="235"/>
      <c r="I75" s="235"/>
    </row>
    <row r="77" spans="1:16" s="217" customFormat="1" x14ac:dyDescent="0.2">
      <c r="A77" s="218"/>
      <c r="B77" s="236"/>
      <c r="C77" s="235"/>
      <c r="D77" s="235"/>
      <c r="E77" s="235"/>
      <c r="F77" s="235"/>
      <c r="G77" s="235"/>
      <c r="H77" s="218"/>
      <c r="I77" s="218"/>
    </row>
  </sheetData>
  <sheetProtection algorithmName="SHA-512" hashValue="DyNLIMkyf59e6PJMmFr4ch7fmAGPgrZVqGl9ZC9+q7qSnvvH1SBk+TymT8YAhI2JYEBCuA8YNrmjLR1RkTneFQ==" saltValue="rbU6ltZouyaGCm3jakVWMg==" spinCount="100000" sheet="1" objects="1" scenarios="1" selectLockedCells="1"/>
  <mergeCells count="69">
    <mergeCell ref="H42:H45"/>
    <mergeCell ref="A16:I16"/>
    <mergeCell ref="A17:A18"/>
    <mergeCell ref="B17:B18"/>
    <mergeCell ref="C17:C18"/>
    <mergeCell ref="G17:G18"/>
    <mergeCell ref="I17:I18"/>
    <mergeCell ref="D17:D18"/>
    <mergeCell ref="H17:H18"/>
    <mergeCell ref="B26:B27"/>
    <mergeCell ref="C26:C27"/>
    <mergeCell ref="G26:G27"/>
    <mergeCell ref="I26:I27"/>
    <mergeCell ref="D26:D27"/>
    <mergeCell ref="H26:H27"/>
    <mergeCell ref="A30:I30"/>
    <mergeCell ref="D13:E13"/>
    <mergeCell ref="D14:E14"/>
    <mergeCell ref="G42:G45"/>
    <mergeCell ref="D42:D45"/>
    <mergeCell ref="E42:E45"/>
    <mergeCell ref="F42:F45"/>
    <mergeCell ref="A20:I20"/>
    <mergeCell ref="A21:A22"/>
    <mergeCell ref="B21:B22"/>
    <mergeCell ref="C21:C22"/>
    <mergeCell ref="G21:G22"/>
    <mergeCell ref="I21:I22"/>
    <mergeCell ref="D21:D22"/>
    <mergeCell ref="H21:H22"/>
    <mergeCell ref="A25:I25"/>
    <mergeCell ref="A26:A27"/>
    <mergeCell ref="A58:D58"/>
    <mergeCell ref="A35:I35"/>
    <mergeCell ref="A36:E36"/>
    <mergeCell ref="G36:I36"/>
    <mergeCell ref="C42:C45"/>
    <mergeCell ref="A53:I53"/>
    <mergeCell ref="A54:I54"/>
    <mergeCell ref="A55:I55"/>
    <mergeCell ref="A56:I56"/>
    <mergeCell ref="A57:I57"/>
    <mergeCell ref="A50:I50"/>
    <mergeCell ref="A51:I51"/>
    <mergeCell ref="A52:D52"/>
    <mergeCell ref="A49:I49"/>
    <mergeCell ref="A42:B45"/>
    <mergeCell ref="I42:I45"/>
    <mergeCell ref="J36:Q36"/>
    <mergeCell ref="C37:C38"/>
    <mergeCell ref="E37:E38"/>
    <mergeCell ref="A41:I41"/>
    <mergeCell ref="J41:Q41"/>
    <mergeCell ref="D37:D38"/>
    <mergeCell ref="A37:A38"/>
    <mergeCell ref="B37:B38"/>
    <mergeCell ref="A11:I11"/>
    <mergeCell ref="A1:I1"/>
    <mergeCell ref="A2:I2"/>
    <mergeCell ref="A3:I3"/>
    <mergeCell ref="A8:I8"/>
    <mergeCell ref="A9:I9"/>
    <mergeCell ref="A31:A32"/>
    <mergeCell ref="B31:B32"/>
    <mergeCell ref="C31:C32"/>
    <mergeCell ref="G31:G32"/>
    <mergeCell ref="I31:I32"/>
    <mergeCell ref="D31:D32"/>
    <mergeCell ref="H31:H32"/>
  </mergeCells>
  <dataValidations disablePrompts="1" count="1">
    <dataValidation allowBlank="1" showInputMessage="1" showErrorMessage="1" errorTitle="Pare !!!" error="Pare !!!" sqref="U62"/>
  </dataValidations>
  <printOptions horizontalCentered="1"/>
  <pageMargins left="0.31496062992125984" right="0.27559055118110237" top="0.70866141732283472" bottom="0.59055118110236227" header="0.19685039370078741" footer="0.19685039370078741"/>
  <pageSetup paperSize="9" scale="56" fitToHeight="2" orientation="portrait" r:id="rId1"/>
  <headerFooter>
    <oddHeader>&amp;C&amp;G&amp;R&amp;8&amp;P</oddHeader>
    <oddFooter>&amp;L&amp;G
        &amp;"Arial,Negrito"&amp;8&amp;K00-030SACCON/CPC/SECAD&amp;R&amp;A
Página &amp;P/&amp;N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7"/>
  <sheetViews>
    <sheetView showGridLines="0" view="pageBreakPreview" zoomScale="90" zoomScaleSheetLayoutView="90" workbookViewId="0">
      <selection activeCell="E13" sqref="E13"/>
    </sheetView>
  </sheetViews>
  <sheetFormatPr defaultRowHeight="15" x14ac:dyDescent="0.25"/>
  <cols>
    <col min="1" max="1" width="36.42578125" style="3" customWidth="1"/>
    <col min="2" max="5" width="15.7109375" style="3" customWidth="1"/>
    <col min="6" max="16384" width="9.140625" style="3"/>
  </cols>
  <sheetData>
    <row r="1" spans="1:5" ht="15.75" x14ac:dyDescent="0.25">
      <c r="A1" s="587" t="str">
        <f>'DADOS CADASTRAIS e RESUMO'!A1</f>
        <v>TRIBUNAL REGIONAL ELEITORAL DO PARANÁ</v>
      </c>
      <c r="B1" s="587"/>
      <c r="C1" s="587"/>
      <c r="D1" s="587"/>
      <c r="E1" s="587"/>
    </row>
    <row r="2" spans="1:5" x14ac:dyDescent="0.25">
      <c r="A2" s="671" t="str">
        <f>'DADOS CADASTRAIS e RESUMO'!A2</f>
        <v>PLANILHA DE FORMAÇÃO DE CUSTOS E PREÇOS - Base Licitante</v>
      </c>
      <c r="B2" s="671"/>
      <c r="C2" s="671"/>
      <c r="D2" s="671"/>
      <c r="E2" s="671"/>
    </row>
    <row r="3" spans="1:5" x14ac:dyDescent="0.25">
      <c r="A3" s="589" t="str">
        <f>'DADOS CADASTRAIS e RESUMO'!A3</f>
        <v>Serviços de Apoio Administrativo - SECAD</v>
      </c>
      <c r="B3" s="589"/>
      <c r="C3" s="589"/>
      <c r="D3" s="589"/>
      <c r="E3" s="589"/>
    </row>
    <row r="4" spans="1:5" x14ac:dyDescent="0.25">
      <c r="A4" s="46"/>
      <c r="B4" s="46"/>
      <c r="C4" s="46"/>
    </row>
    <row r="5" spans="1:5" x14ac:dyDescent="0.25">
      <c r="A5" s="672" t="str">
        <f>'DADOS CADASTRAIS e RESUMO'!A9</f>
        <v>NOME DA EMPRESA</v>
      </c>
      <c r="B5" s="673"/>
      <c r="C5" s="673"/>
      <c r="D5" s="673"/>
      <c r="E5" s="674"/>
    </row>
    <row r="6" spans="1:5" x14ac:dyDescent="0.25">
      <c r="A6" s="675" t="str">
        <f>'DADOS CADASTRAIS e RESUMO'!A10</f>
        <v>CNPJ</v>
      </c>
      <c r="B6" s="676"/>
      <c r="C6" s="676"/>
      <c r="D6" s="676"/>
      <c r="E6" s="677"/>
    </row>
    <row r="7" spans="1:5" x14ac:dyDescent="0.25">
      <c r="A7" s="48"/>
      <c r="B7" s="47"/>
      <c r="C7" s="47"/>
    </row>
    <row r="8" spans="1:5" ht="15.75" customHeight="1" x14ac:dyDescent="0.25">
      <c r="A8" s="678" t="s">
        <v>168</v>
      </c>
      <c r="B8" s="678"/>
      <c r="C8" s="678"/>
      <c r="D8" s="678"/>
      <c r="E8" s="678"/>
    </row>
    <row r="9" spans="1:5" ht="15.75" customHeight="1" x14ac:dyDescent="0.25">
      <c r="A9" s="61"/>
      <c r="B9" s="61"/>
      <c r="C9" s="61"/>
      <c r="D9" s="62"/>
      <c r="E9" s="62"/>
    </row>
    <row r="10" spans="1:5" ht="15" customHeight="1" x14ac:dyDescent="0.25">
      <c r="A10" s="61"/>
      <c r="B10" s="61"/>
      <c r="C10" s="61"/>
    </row>
    <row r="11" spans="1:5" ht="15" customHeight="1" thickBot="1" x14ac:dyDescent="0.3">
      <c r="A11" s="49" t="s">
        <v>175</v>
      </c>
      <c r="B11" s="49"/>
      <c r="C11" s="49"/>
      <c r="D11" s="65"/>
      <c r="E11" s="65"/>
    </row>
    <row r="12" spans="1:5" ht="45" customHeight="1" thickTop="1" thickBot="1" x14ac:dyDescent="0.3">
      <c r="A12" s="47"/>
      <c r="B12" s="63"/>
      <c r="C12" s="63"/>
      <c r="D12" s="64"/>
      <c r="E12" s="66" t="s">
        <v>174</v>
      </c>
    </row>
    <row r="13" spans="1:5" ht="25.5" customHeight="1" thickBot="1" x14ac:dyDescent="0.3">
      <c r="A13" s="680" t="s">
        <v>177</v>
      </c>
      <c r="B13" s="681"/>
      <c r="C13" s="681"/>
      <c r="D13" s="681"/>
      <c r="E13" s="408"/>
    </row>
    <row r="14" spans="1:5" ht="15" customHeight="1" x14ac:dyDescent="0.25">
      <c r="A14" s="679" t="s">
        <v>74</v>
      </c>
      <c r="B14" s="679"/>
      <c r="C14" s="285"/>
    </row>
    <row r="15" spans="1:5" ht="30" customHeight="1" x14ac:dyDescent="0.25">
      <c r="A15" s="682" t="s">
        <v>250</v>
      </c>
      <c r="B15" s="682"/>
      <c r="C15" s="682"/>
      <c r="D15" s="682"/>
      <c r="E15" s="682"/>
    </row>
    <row r="16" spans="1:5" ht="15" customHeight="1" x14ac:dyDescent="0.25">
      <c r="A16" s="285"/>
      <c r="B16" s="285"/>
      <c r="C16" s="285"/>
    </row>
    <row r="17" spans="3:5" x14ac:dyDescent="0.25">
      <c r="C17" s="668" t="s">
        <v>176</v>
      </c>
      <c r="D17" s="669"/>
      <c r="E17" s="670"/>
    </row>
  </sheetData>
  <sheetProtection algorithmName="SHA-512" hashValue="NQVDyzrmzW4o6LeoZBuXcAoOp124iaVlB2DFeoQfVxTvWxK8Yle8pjnnLEgfuYADR2WjnoayYX8XIXsYXWU4JQ==" saltValue="eqa2Zhrhhv7ZlUKlH/yB+A==" spinCount="100000" sheet="1" objects="1" scenarios="1" selectLockedCells="1"/>
  <mergeCells count="10">
    <mergeCell ref="C17:E17"/>
    <mergeCell ref="A1:E1"/>
    <mergeCell ref="A2:E2"/>
    <mergeCell ref="A3:E3"/>
    <mergeCell ref="A5:E5"/>
    <mergeCell ref="A6:E6"/>
    <mergeCell ref="A8:E8"/>
    <mergeCell ref="A14:B14"/>
    <mergeCell ref="A13:D13"/>
    <mergeCell ref="A15:E15"/>
  </mergeCells>
  <printOptions horizontalCentered="1"/>
  <pageMargins left="0.39370078740157483" right="0.39370078740157483" top="1.1811023622047245" bottom="0.78740157480314965" header="0.51181102362204722" footer="0.31496062992125984"/>
  <pageSetup paperSize="9" scale="80" orientation="portrait" r:id="rId1"/>
  <headerFooter>
    <oddHeader>&amp;C&amp;G&amp;R&amp;8&amp;P</oddHeader>
    <oddFooter>&amp;L&amp;G
        &amp;"Arial,Negrito"&amp;8&amp;K00-029SACCON/CPC/SECAD&amp;R&amp;A
Página &amp;P/&amp;N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10</vt:i4>
      </vt:variant>
    </vt:vector>
  </HeadingPairs>
  <TitlesOfParts>
    <vt:vector size="16" baseType="lpstr">
      <vt:lpstr>DADOS CADASTRAIS e RESUMO</vt:lpstr>
      <vt:lpstr>POSTOS SECAD</vt:lpstr>
      <vt:lpstr>ENCARGOS e PROVISOES</vt:lpstr>
      <vt:lpstr>CITL</vt:lpstr>
      <vt:lpstr>HORA SUPLEMENTAR e VA FERIAS</vt:lpstr>
      <vt:lpstr>INSUMO</vt:lpstr>
      <vt:lpstr>CITL!Area_de_impressao</vt:lpstr>
      <vt:lpstr>'DADOS CADASTRAIS e RESUMO'!Area_de_impressao</vt:lpstr>
      <vt:lpstr>'HORA SUPLEMENTAR e VA FERIAS'!Area_de_impressao</vt:lpstr>
      <vt:lpstr>'POSTOS SECAD'!Area_de_impressao</vt:lpstr>
      <vt:lpstr>CITL!Print_Area</vt:lpstr>
      <vt:lpstr>'DADOS CADASTRAIS e RESUMO'!Print_Area</vt:lpstr>
      <vt:lpstr>'ENCARGOS e PROVISOES'!Print_Area</vt:lpstr>
      <vt:lpstr>'HORA SUPLEMENTAR e VA FERIAS'!Print_Area</vt:lpstr>
      <vt:lpstr>INSUMO!Print_Area</vt:lpstr>
      <vt:lpstr>'POSTOS SECAD'!Print_Area</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Marister</cp:lastModifiedBy>
  <cp:lastPrinted>2024-02-05T18:41:00Z</cp:lastPrinted>
  <dcterms:created xsi:type="dcterms:W3CDTF">2002-06-10T15:51:10Z</dcterms:created>
  <dcterms:modified xsi:type="dcterms:W3CDTF">2024-02-06T18:31:54Z</dcterms:modified>
</cp:coreProperties>
</file>